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керівний склад" sheetId="1" r:id="rId4"/>
    <sheet state="visible" name="Лист2" sheetId="2" r:id="rId5"/>
    <sheet state="visible" name="Лист1" sheetId="3" r:id="rId6"/>
  </sheets>
  <definedNames/>
  <calcPr/>
  <extLst>
    <ext uri="GoogleSheetsCustomDataVersion1">
      <go:sheetsCustomData xmlns:go="http://customooxmlschemas.google.com/" r:id="rId7" roundtripDataSignature="AMtx7mjzUnzpAez+5FqceUTrAwNqj+obPg=="/>
    </ext>
  </extLst>
</workbook>
</file>

<file path=xl/sharedStrings.xml><?xml version="1.0" encoding="utf-8"?>
<sst xmlns="http://schemas.openxmlformats.org/spreadsheetml/2006/main" count="318" uniqueCount="185">
  <si>
    <t>"ПОГОДЖЕНО"</t>
  </si>
  <si>
    <t>"Затверджую"</t>
  </si>
  <si>
    <t xml:space="preserve">Рішення сесії Сквирської міської ради </t>
  </si>
  <si>
    <t>Штат в кількості 139,5 штатних одиниць</t>
  </si>
  <si>
    <t xml:space="preserve">від 23 грудня 2021 року № </t>
  </si>
  <si>
    <t>З  місячним фондом зарплати грн.</t>
  </si>
  <si>
    <t>Сквирський міський голова</t>
  </si>
  <si>
    <t>Директор КНП СМР "Сквирський МЦПМСД"</t>
  </si>
  <si>
    <t>____________ Валентина ЛЕВІЦЬКА</t>
  </si>
  <si>
    <t>Людмила ГАДІЯК</t>
  </si>
  <si>
    <t>"___" ________ 2021 р.</t>
  </si>
  <si>
    <t>ШТАТНИЙ РОЗПИС</t>
  </si>
  <si>
    <t>Комунального некомерційного підприємства Сквирської міської ради "Сквирський міський центр первинної медико-санітарної допомоги" з 01.01.2022 р.</t>
  </si>
  <si>
    <t>№ п/п</t>
  </si>
  <si>
    <t xml:space="preserve">Назва структурних підрозділів та посад </t>
  </si>
  <si>
    <t>К-ть штатних посад</t>
  </si>
  <si>
    <t>Код за класифікатором професій</t>
  </si>
  <si>
    <t>Посадовий оклад, грн.</t>
  </si>
  <si>
    <t>надбавки</t>
  </si>
  <si>
    <t>Фонд з\ти на місяць</t>
  </si>
  <si>
    <t>Доплата до мінімальної зарплати</t>
  </si>
  <si>
    <t>Фонд зарплати з доплатою до мінімальної</t>
  </si>
  <si>
    <t>За завідування 10%</t>
  </si>
  <si>
    <t>за кваліфікаційну категорію</t>
  </si>
  <si>
    <t>сума</t>
  </si>
  <si>
    <t>Адміністративно - управлінський відділ</t>
  </si>
  <si>
    <t>Директор</t>
  </si>
  <si>
    <t>1210.1</t>
  </si>
  <si>
    <t>Медичний директор</t>
  </si>
  <si>
    <t>Головний  бухгалтер</t>
  </si>
  <si>
    <t>Головна медична сестра (головний медичний брат)</t>
  </si>
  <si>
    <t>1229.5</t>
  </si>
  <si>
    <t>Завідувач  господарства</t>
  </si>
  <si>
    <t>РАЗОМ:</t>
  </si>
  <si>
    <t>Лікарі</t>
  </si>
  <si>
    <t>середні:</t>
  </si>
  <si>
    <t>молодші</t>
  </si>
  <si>
    <t xml:space="preserve">   Інші</t>
  </si>
  <si>
    <t>Допоміжний підрозділ, у тому числі господарчий</t>
  </si>
  <si>
    <t>Інспектор  з  кадрів</t>
  </si>
  <si>
    <t>Секретар</t>
  </si>
  <si>
    <t>Економіст</t>
  </si>
  <si>
    <t>2441.2</t>
  </si>
  <si>
    <t>Провідний фахівець з питань енергетичного менеджменту  та моніторингу енергоспоживання</t>
  </si>
  <si>
    <t xml:space="preserve">Інженер з охорони  праці </t>
  </si>
  <si>
    <t>2149.2</t>
  </si>
  <si>
    <t>Юрисконсульт</t>
  </si>
  <si>
    <t>Лікар статистик</t>
  </si>
  <si>
    <t>2229.2</t>
  </si>
  <si>
    <t>Фармацевт</t>
  </si>
  <si>
    <t>Інженер з програмного забезпечення  комп′ютерів</t>
  </si>
  <si>
    <t>2131.2</t>
  </si>
  <si>
    <t>Оператор комп"ютерного набору</t>
  </si>
  <si>
    <t>Фахівець з публічних закупівель</t>
  </si>
  <si>
    <t xml:space="preserve">Статистик медичний </t>
  </si>
  <si>
    <t>Бухгалтер</t>
  </si>
  <si>
    <t>Механік</t>
  </si>
  <si>
    <t>Водій автотранспортних засобів</t>
  </si>
  <si>
    <t>Зав.складу</t>
  </si>
  <si>
    <t>1226.2</t>
  </si>
  <si>
    <t>Слюсар сантехнік</t>
  </si>
  <si>
    <t>Підсобний робітник</t>
  </si>
  <si>
    <t>Електромонтер з обслуг. та ремонту електроустаткування</t>
  </si>
  <si>
    <t>Провідний фахівець з  питань цивільного захисту</t>
  </si>
  <si>
    <t>Сестра-господиня</t>
  </si>
  <si>
    <t>Прибиральник службових приміщень</t>
  </si>
  <si>
    <t>Лікувально-профілактичний підрозділ</t>
  </si>
  <si>
    <t>АЗПСМ міста Сквира</t>
  </si>
  <si>
    <t xml:space="preserve">Завідувач підрозділу </t>
  </si>
  <si>
    <t>Лікар загальної практики- сімейний лікар</t>
  </si>
  <si>
    <t>2221.2</t>
  </si>
  <si>
    <t xml:space="preserve">Лікар-інтерн загальної   практики   </t>
  </si>
  <si>
    <t xml:space="preserve">Лікар терапевт </t>
  </si>
  <si>
    <t xml:space="preserve">Лікар педіатр </t>
  </si>
  <si>
    <t>Сестра медична старша (брат старший медичний)</t>
  </si>
  <si>
    <t>Сестри медичні ЗПСМ</t>
  </si>
  <si>
    <t>Сестра медична (брат медичний)</t>
  </si>
  <si>
    <t>Молодша медична сестра</t>
  </si>
  <si>
    <t>Реєстратор медичний</t>
  </si>
  <si>
    <t>Сестра- господиня</t>
  </si>
  <si>
    <t>молодші:</t>
  </si>
  <si>
    <t>інші:</t>
  </si>
  <si>
    <t>АЗПСМ села Чубинці</t>
  </si>
  <si>
    <t>Лікар загальної практики сімейний лікар</t>
  </si>
  <si>
    <t>Сестра медична ЗПСМ</t>
  </si>
  <si>
    <t>Опалювач</t>
  </si>
  <si>
    <t>АЗПСМ села Кривошиїнці</t>
  </si>
  <si>
    <t>Сестра медична   ЗПСМ</t>
  </si>
  <si>
    <t>опалювач</t>
  </si>
  <si>
    <t>АЗПСМ села Пустоварівка</t>
  </si>
  <si>
    <t xml:space="preserve">Лікар загальн практики- сімейний лікар </t>
  </si>
  <si>
    <t xml:space="preserve">Сестра медична ЗПСМ </t>
  </si>
  <si>
    <t>Водій</t>
  </si>
  <si>
    <t>АЗПСМ села Горобіївка</t>
  </si>
  <si>
    <t>АЗПСМ села Самгородок</t>
  </si>
  <si>
    <t xml:space="preserve">Водій </t>
  </si>
  <si>
    <t>АЗПСМ села Шамраївка</t>
  </si>
  <si>
    <t xml:space="preserve">Сестра медична ЗПСМ  </t>
  </si>
  <si>
    <t>Оператор газової котельні</t>
  </si>
  <si>
    <t>Двірник</t>
  </si>
  <si>
    <t>Фельдшерсько-акушерські пункти і пункти здоров'я</t>
  </si>
  <si>
    <t>Сквирська АЗПСМ</t>
  </si>
  <si>
    <t>ФП с. Кононівка</t>
  </si>
  <si>
    <t xml:space="preserve">Акушерка (акушер) ФП </t>
  </si>
  <si>
    <t>всього:</t>
  </si>
  <si>
    <t>ФП с. В.Єрчики</t>
  </si>
  <si>
    <t>Фельдшер ФП</t>
  </si>
  <si>
    <t>ФП с. Домантівка</t>
  </si>
  <si>
    <t>ФП с. Квітневе</t>
  </si>
  <si>
    <t>ФП с. Золотуха</t>
  </si>
  <si>
    <t>ФП с. К.Гребля</t>
  </si>
  <si>
    <t>ПЗ с. М.Єрчики</t>
  </si>
  <si>
    <t>Фельдшер ПЗ</t>
  </si>
  <si>
    <t>Кривошиїнська АЗПСМ</t>
  </si>
  <si>
    <t>ФАП с. Цапіївка</t>
  </si>
  <si>
    <t>Акушерка (акушер) ФП</t>
  </si>
  <si>
    <t>ФП с. М.Лисовці</t>
  </si>
  <si>
    <t xml:space="preserve">Фельдшер ФП </t>
  </si>
  <si>
    <t>ФП с. Селезенівка</t>
  </si>
  <si>
    <t>ПЗ с. Миньківці</t>
  </si>
  <si>
    <t xml:space="preserve">Фельдшер ПЗ  </t>
  </si>
  <si>
    <t>Самгородоцька АЗПСМ</t>
  </si>
  <si>
    <t>ФП с. Токарівка</t>
  </si>
  <si>
    <t xml:space="preserve">Сестра медична (брат медичний) ФП </t>
  </si>
  <si>
    <t>ФП с. Шапіївка</t>
  </si>
  <si>
    <t>Сестра медична (Брат медичний) ФП</t>
  </si>
  <si>
    <t>ПЗ с. Мовчанівка</t>
  </si>
  <si>
    <t>ФП с. Рибчинці</t>
  </si>
  <si>
    <t>Шамраївська АЗПСМ</t>
  </si>
  <si>
    <t>ФАП с. Безпечна</t>
  </si>
  <si>
    <t>ФП С. Тарасівка</t>
  </si>
  <si>
    <t>ФП відділок Руда</t>
  </si>
  <si>
    <t>ПЗ с. Руда</t>
  </si>
  <si>
    <t>молодша медична сестра</t>
  </si>
  <si>
    <t>ПЗ с. Дуліцьке</t>
  </si>
  <si>
    <t>Акушерка (акушер) ПЗ</t>
  </si>
  <si>
    <t>Чубинецька АЗПСМ</t>
  </si>
  <si>
    <t>ФП с. Рогізна</t>
  </si>
  <si>
    <t>ФП с. Таборів</t>
  </si>
  <si>
    <t>ФП с. Красноліси</t>
  </si>
  <si>
    <t>Буківський ФП</t>
  </si>
  <si>
    <t>Горобіївська АЗПСМ</t>
  </si>
  <si>
    <t>ФП с. Лаврики</t>
  </si>
  <si>
    <t>ФП с. Каленна</t>
  </si>
  <si>
    <t>ФАП с. Шаліївка</t>
  </si>
  <si>
    <t>ПЗ с. Оріховець</t>
  </si>
  <si>
    <t>ФП с. Терешки</t>
  </si>
  <si>
    <t>Пустоварівська АЗПСМ</t>
  </si>
  <si>
    <t>ФП с. Тхорівка</t>
  </si>
  <si>
    <t xml:space="preserve">Молодша медична сестра (молодший молодший брат) </t>
  </si>
  <si>
    <t>ПЗ с. Антонів</t>
  </si>
  <si>
    <t xml:space="preserve">Акушерка (акушер) ФАП  </t>
  </si>
  <si>
    <t>Всього по ФАП, ФП і ПЗ:</t>
  </si>
  <si>
    <t>В т.ч.:</t>
  </si>
  <si>
    <t>середній персонал</t>
  </si>
  <si>
    <t>молодший персонал</t>
  </si>
  <si>
    <t>Відділення невідкладної допомоги</t>
  </si>
  <si>
    <t>Фельдшер невікладної допомоги</t>
  </si>
  <si>
    <t>Водій невідкладної допомоги</t>
  </si>
  <si>
    <t>Зведена</t>
  </si>
  <si>
    <t>Кількість установ</t>
  </si>
  <si>
    <t>Всього затверджено</t>
  </si>
  <si>
    <t>Кількість штатних одиниць</t>
  </si>
  <si>
    <t>Фонд оплати праці місяць</t>
  </si>
  <si>
    <t>Середні</t>
  </si>
  <si>
    <t>Молодші</t>
  </si>
  <si>
    <t>Інші</t>
  </si>
  <si>
    <t>Кошти НСЗУ</t>
  </si>
  <si>
    <t>Адміністративно управлінський відділ</t>
  </si>
  <si>
    <t xml:space="preserve">Допоміжний підрозділ, у тому числі господарчий </t>
  </si>
  <si>
    <t>Всього:</t>
  </si>
  <si>
    <t>Амбулаторія загальної практики сімейної медицини міста Скира</t>
  </si>
  <si>
    <t>Амбулаторія загальної практики сімейної медицини села Шамраївка</t>
  </si>
  <si>
    <t>Амбулаторія загальної практики сімейної медицини села Самгородок</t>
  </si>
  <si>
    <t>Амбулаторія загальної практики сімейної медицини села Горобіївка</t>
  </si>
  <si>
    <t>Амбулаторія загальної практики сімейної медицини села Пустоварівка</t>
  </si>
  <si>
    <t>Амбулаторія загальної практики сімейної медицини села Чубинці</t>
  </si>
  <si>
    <t>Амбулаторія загальної практики сімейної медицини села Кривошиїнці</t>
  </si>
  <si>
    <t>Всього по лікувально-профілактичному підрозділу</t>
  </si>
  <si>
    <t>Кошти місцевого бюджету</t>
  </si>
  <si>
    <t>Відділення (кабінет) невідкладної допомоги</t>
  </si>
  <si>
    <t>Фельдшерські пункти та Пункти Здоров҆я</t>
  </si>
  <si>
    <t>Всього</t>
  </si>
  <si>
    <t>_________________________________________</t>
  </si>
  <si>
    <t xml:space="preserve"> Інспектор відділу кадрів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</si>
</sst>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sz val="11.0"/>
      <color theme="1"/>
      <name val="Arial"/>
    </font>
    <font>
      <b/>
      <sz val="11.0"/>
      <color theme="1"/>
      <name val="Times New Roman"/>
    </font>
    <font>
      <sz val="11.0"/>
      <color theme="1"/>
      <name val="Times New Roman"/>
    </font>
    <font>
      <sz val="10.0"/>
      <color theme="1"/>
      <name val="Times New Roman"/>
    </font>
    <font>
      <b/>
      <sz val="14.0"/>
      <color theme="1"/>
      <name val="Times New Roman"/>
    </font>
    <font>
      <b/>
      <sz val="10.0"/>
      <color theme="1"/>
      <name val="Times New Roman"/>
    </font>
    <font>
      <sz val="14.0"/>
      <color theme="1"/>
      <name val="Times New Roman"/>
    </font>
    <font/>
    <font>
      <b/>
      <sz val="14.0"/>
      <color rgb="FF000000"/>
      <name val="Times New Roman"/>
    </font>
    <font>
      <sz val="9.0"/>
      <color theme="1"/>
      <name val="Times New Roman"/>
    </font>
    <font>
      <b/>
      <sz val="16.0"/>
      <color theme="1"/>
      <name val="Times New Roman"/>
    </font>
    <font>
      <sz val="10.0"/>
      <color rgb="FF000000"/>
      <name val="Times New Roman"/>
    </font>
    <font>
      <sz val="11.0"/>
      <color rgb="FF000000"/>
      <name val="Times New Roman"/>
    </font>
    <font>
      <sz val="11.0"/>
      <color theme="1"/>
      <name val="Calibri"/>
    </font>
    <font>
      <b/>
      <sz val="11.0"/>
      <color rgb="FF000000"/>
      <name val="Times New Roman"/>
    </font>
    <font>
      <b/>
      <sz val="12.0"/>
      <color theme="1"/>
      <name val="Times New Roman"/>
    </font>
    <font>
      <b/>
      <sz val="36.0"/>
      <color theme="1"/>
      <name val="Times New Roman"/>
    </font>
    <font>
      <b/>
      <i/>
      <sz val="11.0"/>
      <color theme="1"/>
      <name val="Times New Roman"/>
    </font>
    <font>
      <b/>
      <i/>
      <sz val="10.0"/>
      <color theme="1"/>
      <name val="Times New Roman"/>
    </font>
    <font>
      <sz val="9.0"/>
      <color rgb="FF000000"/>
      <name val="Times New Roman"/>
    </font>
    <font>
      <sz val="9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right"/>
    </xf>
    <xf borderId="0" fillId="0" fontId="3" numFmtId="0" xfId="0" applyFont="1"/>
    <xf borderId="0" fillId="0" fontId="4" numFmtId="0" xfId="0" applyAlignment="1" applyFont="1">
      <alignment horizontal="center"/>
    </xf>
    <xf borderId="0" fillId="0" fontId="5" numFmtId="0" xfId="0" applyAlignment="1" applyFont="1">
      <alignment horizontal="right"/>
    </xf>
    <xf borderId="0" fillId="0" fontId="6" numFmtId="0" xfId="0" applyFont="1"/>
    <xf borderId="1" fillId="0" fontId="4" numFmtId="0" xfId="0" applyAlignment="1" applyBorder="1" applyFont="1">
      <alignment horizontal="center" shrinkToFit="0" wrapText="1"/>
    </xf>
    <xf borderId="1" fillId="0" fontId="7" numFmtId="0" xfId="0" applyBorder="1" applyFont="1"/>
    <xf borderId="0" fillId="0" fontId="5" numFmtId="0" xfId="0" applyAlignment="1" applyFont="1">
      <alignment horizontal="right" shrinkToFit="0" wrapText="1"/>
    </xf>
    <xf borderId="2" fillId="0" fontId="4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4" fillId="0" fontId="7" numFmtId="0" xfId="0" applyBorder="1" applyFont="1"/>
    <xf borderId="2" fillId="0" fontId="8" numFmtId="0" xfId="0" applyAlignment="1" applyBorder="1" applyFont="1">
      <alignment horizontal="center" shrinkToFit="0" vertical="center" wrapText="1"/>
    </xf>
    <xf borderId="5" fillId="0" fontId="7" numFmtId="0" xfId="0" applyBorder="1" applyFont="1"/>
    <xf borderId="6" fillId="0" fontId="7" numFmtId="0" xfId="0" applyBorder="1" applyFont="1"/>
    <xf borderId="7" fillId="0" fontId="4" numFmtId="0" xfId="0" applyAlignment="1" applyBorder="1" applyFont="1">
      <alignment horizontal="center" shrinkToFit="0" vertical="center" wrapText="1"/>
    </xf>
    <xf borderId="7" fillId="0" fontId="9" numFmtId="0" xfId="0" applyAlignment="1" applyBorder="1" applyFont="1">
      <alignment horizontal="center"/>
    </xf>
    <xf borderId="7" fillId="0" fontId="9" numFmtId="0" xfId="0" applyAlignment="1" applyBorder="1" applyFont="1">
      <alignment horizontal="right"/>
    </xf>
    <xf borderId="3" fillId="0" fontId="9" numFmtId="0" xfId="0" applyAlignment="1" applyBorder="1" applyFont="1">
      <alignment horizontal="center"/>
    </xf>
    <xf borderId="8" fillId="0" fontId="7" numFmtId="0" xfId="0" applyBorder="1" applyFont="1"/>
    <xf borderId="3" fillId="0" fontId="10" numFmtId="0" xfId="0" applyAlignment="1" applyBorder="1" applyFont="1">
      <alignment horizontal="center"/>
    </xf>
    <xf borderId="7" fillId="0" fontId="3" numFmtId="0" xfId="0" applyAlignment="1" applyBorder="1" applyFont="1">
      <alignment horizontal="left"/>
    </xf>
    <xf borderId="7" fillId="0" fontId="11" numFmtId="0" xfId="0" applyAlignment="1" applyBorder="1" applyFont="1">
      <alignment horizontal="left"/>
    </xf>
    <xf borderId="7" fillId="0" fontId="2" numFmtId="0" xfId="0" applyAlignment="1" applyBorder="1" applyFont="1">
      <alignment horizontal="center"/>
    </xf>
    <xf borderId="7" fillId="0" fontId="2" numFmtId="2" xfId="0" applyAlignment="1" applyBorder="1" applyFont="1" applyNumberFormat="1">
      <alignment horizontal="center"/>
    </xf>
    <xf borderId="7" fillId="0" fontId="2" numFmtId="1" xfId="0" applyAlignment="1" applyBorder="1" applyFont="1" applyNumberFormat="1">
      <alignment horizontal="center"/>
    </xf>
    <xf borderId="7" fillId="0" fontId="2" numFmtId="2" xfId="0" applyAlignment="1" applyBorder="1" applyFont="1" applyNumberFormat="1">
      <alignment horizontal="right"/>
    </xf>
    <xf borderId="7" fillId="0" fontId="11" numFmtId="0" xfId="0" applyAlignment="1" applyBorder="1" applyFont="1">
      <alignment horizontal="left" shrinkToFit="0" wrapText="1"/>
    </xf>
    <xf borderId="7" fillId="0" fontId="2" numFmtId="0" xfId="0" applyAlignment="1" applyBorder="1" applyFont="1">
      <alignment horizontal="left" vertical="center"/>
    </xf>
    <xf borderId="7" fillId="0" fontId="2" numFmtId="0" xfId="0" applyAlignment="1" applyBorder="1" applyFont="1">
      <alignment horizontal="center" vertical="center"/>
    </xf>
    <xf borderId="7" fillId="0" fontId="2" numFmtId="2" xfId="0" applyAlignment="1" applyBorder="1" applyFont="1" applyNumberFormat="1">
      <alignment horizontal="center" vertical="center"/>
    </xf>
    <xf borderId="7" fillId="0" fontId="12" numFmtId="0" xfId="0" applyBorder="1" applyFont="1"/>
    <xf borderId="7" fillId="0" fontId="2" numFmtId="2" xfId="0" applyAlignment="1" applyBorder="1" applyFont="1" applyNumberFormat="1">
      <alignment horizontal="right" vertical="center"/>
    </xf>
    <xf borderId="7" fillId="0" fontId="2" numFmtId="0" xfId="0" applyAlignment="1" applyBorder="1" applyFont="1">
      <alignment horizontal="left" shrinkToFit="0" vertical="center" wrapText="1"/>
    </xf>
    <xf borderId="7" fillId="0" fontId="2" numFmtId="0" xfId="0" applyBorder="1" applyFont="1"/>
    <xf borderId="7" fillId="0" fontId="2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7" fillId="0" fontId="1" numFmtId="2" xfId="0" applyAlignment="1" applyBorder="1" applyFont="1" applyNumberFormat="1">
      <alignment horizontal="center"/>
    </xf>
    <xf borderId="7" fillId="0" fontId="1" numFmtId="2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/>
    </xf>
    <xf borderId="7" fillId="0" fontId="2" numFmtId="2" xfId="0" applyAlignment="1" applyBorder="1" applyFont="1" applyNumberFormat="1">
      <alignment horizontal="left"/>
    </xf>
    <xf borderId="7" fillId="0" fontId="3" numFmtId="0" xfId="0" applyAlignment="1" applyBorder="1" applyFont="1">
      <alignment horizontal="center"/>
    </xf>
    <xf borderId="7" fillId="0" fontId="11" numFmtId="0" xfId="0" applyAlignment="1" applyBorder="1" applyFont="1">
      <alignment horizontal="right"/>
    </xf>
    <xf borderId="7" fillId="0" fontId="3" numFmtId="2" xfId="0" applyAlignment="1" applyBorder="1" applyFont="1" applyNumberFormat="1">
      <alignment horizontal="left"/>
    </xf>
    <xf borderId="7" fillId="0" fontId="3" numFmtId="0" xfId="0" applyAlignment="1" applyBorder="1" applyFont="1">
      <alignment horizontal="right"/>
    </xf>
    <xf borderId="7" fillId="0" fontId="9" numFmtId="2" xfId="0" applyAlignment="1" applyBorder="1" applyFont="1" applyNumberFormat="1">
      <alignment horizontal="center"/>
    </xf>
    <xf borderId="7" fillId="0" fontId="2" numFmtId="2" xfId="0" applyBorder="1" applyFont="1" applyNumberFormat="1"/>
    <xf borderId="7" fillId="0" fontId="12" numFmtId="0" xfId="0" applyAlignment="1" applyBorder="1" applyFont="1">
      <alignment horizontal="left" vertical="center"/>
    </xf>
    <xf borderId="7" fillId="0" fontId="2" numFmtId="2" xfId="0" applyAlignment="1" applyBorder="1" applyFont="1" applyNumberFormat="1">
      <alignment vertical="center"/>
    </xf>
    <xf borderId="7" fillId="0" fontId="12" numFmtId="0" xfId="0" applyAlignment="1" applyBorder="1" applyFont="1">
      <alignment horizontal="left" shrinkToFit="0" vertical="center" wrapText="1"/>
    </xf>
    <xf borderId="7" fillId="0" fontId="12" numFmtId="0" xfId="0" applyAlignment="1" applyBorder="1" applyFont="1">
      <alignment horizontal="center" vertical="center"/>
    </xf>
    <xf borderId="7" fillId="0" fontId="12" numFmtId="2" xfId="0" applyAlignment="1" applyBorder="1" applyFont="1" applyNumberFormat="1">
      <alignment horizontal="center" vertical="center"/>
    </xf>
    <xf borderId="7" fillId="0" fontId="2" numFmtId="0" xfId="0" applyAlignment="1" applyBorder="1" applyFont="1">
      <alignment horizontal="right" vertical="center"/>
    </xf>
    <xf borderId="7" fillId="0" fontId="13" numFmtId="0" xfId="0" applyBorder="1" applyFont="1"/>
    <xf borderId="0" fillId="0" fontId="13" numFmtId="0" xfId="0" applyFont="1"/>
    <xf borderId="7" fillId="0" fontId="1" numFmtId="0" xfId="0" applyAlignment="1" applyBorder="1" applyFont="1">
      <alignment horizontal="center" vertical="center"/>
    </xf>
    <xf borderId="7" fillId="0" fontId="1" numFmtId="2" xfId="0" applyAlignment="1" applyBorder="1" applyFont="1" applyNumberFormat="1">
      <alignment horizontal="center" vertical="center"/>
    </xf>
    <xf borderId="7" fillId="0" fontId="1" numFmtId="0" xfId="0" applyBorder="1" applyFont="1"/>
    <xf borderId="7" fillId="0" fontId="1" numFmtId="2" xfId="0" applyBorder="1" applyFont="1" applyNumberFormat="1"/>
    <xf borderId="3" fillId="0" fontId="1" numFmtId="0" xfId="0" applyBorder="1" applyFont="1"/>
    <xf borderId="7" fillId="0" fontId="12" numFmtId="2" xfId="0" applyAlignment="1" applyBorder="1" applyFont="1" applyNumberFormat="1">
      <alignment horizontal="right" vertical="center"/>
    </xf>
    <xf borderId="7" fillId="0" fontId="12" numFmtId="0" xfId="0" applyAlignment="1" applyBorder="1" applyFont="1">
      <alignment horizontal="right" vertical="center"/>
    </xf>
    <xf borderId="7" fillId="0" fontId="12" numFmtId="0" xfId="0" applyAlignment="1" applyBorder="1" applyFont="1">
      <alignment horizontal="center"/>
    </xf>
    <xf borderId="7" fillId="0" fontId="12" numFmtId="2" xfId="0" applyAlignment="1" applyBorder="1" applyFont="1" applyNumberFormat="1">
      <alignment horizontal="center"/>
    </xf>
    <xf borderId="7" fillId="0" fontId="14" numFmtId="2" xfId="0" applyAlignment="1" applyBorder="1" applyFont="1" applyNumberFormat="1">
      <alignment horizontal="center" vertical="center"/>
    </xf>
    <xf borderId="7" fillId="0" fontId="14" numFmtId="2" xfId="0" applyAlignment="1" applyBorder="1" applyFont="1" applyNumberFormat="1">
      <alignment horizontal="right" vertical="center"/>
    </xf>
    <xf borderId="7" fillId="0" fontId="11" numFmtId="0" xfId="0" applyAlignment="1" applyBorder="1" applyFont="1">
      <alignment horizontal="center" vertical="center"/>
    </xf>
    <xf borderId="7" fillId="0" fontId="11" numFmtId="2" xfId="0" applyAlignment="1" applyBorder="1" applyFont="1" applyNumberFormat="1">
      <alignment horizontal="center" vertical="center"/>
    </xf>
    <xf borderId="7" fillId="0" fontId="3" numFmtId="0" xfId="0" applyBorder="1" applyFont="1"/>
    <xf borderId="7" fillId="0" fontId="11" numFmtId="2" xfId="0" applyAlignment="1" applyBorder="1" applyFont="1" applyNumberFormat="1">
      <alignment horizontal="right" vertical="center"/>
    </xf>
    <xf borderId="7" fillId="0" fontId="3" numFmtId="2" xfId="0" applyBorder="1" applyFont="1" applyNumberFormat="1"/>
    <xf borderId="3" fillId="0" fontId="14" numFmtId="0" xfId="0" applyAlignment="1" applyBorder="1" applyFont="1">
      <alignment horizontal="left" vertical="center"/>
    </xf>
    <xf borderId="7" fillId="0" fontId="2" numFmtId="0" xfId="0" applyAlignment="1" applyBorder="1" applyFont="1">
      <alignment vertical="center"/>
    </xf>
    <xf borderId="7" fillId="0" fontId="12" numFmtId="0" xfId="0" applyAlignment="1" applyBorder="1" applyFont="1">
      <alignment vertical="center"/>
    </xf>
    <xf borderId="7" fillId="0" fontId="2" numFmtId="1" xfId="0" applyAlignment="1" applyBorder="1" applyFont="1" applyNumberFormat="1">
      <alignment horizontal="center" vertical="center"/>
    </xf>
    <xf borderId="7" fillId="0" fontId="12" numFmtId="2" xfId="0" applyAlignment="1" applyBorder="1" applyFont="1" applyNumberFormat="1">
      <alignment vertical="center"/>
    </xf>
    <xf borderId="7" fillId="0" fontId="1" numFmtId="2" xfId="0" applyAlignment="1" applyBorder="1" applyFont="1" applyNumberFormat="1">
      <alignment horizontal="right" vertical="center"/>
    </xf>
    <xf borderId="7" fillId="0" fontId="1" numFmtId="2" xfId="0" applyAlignment="1" applyBorder="1" applyFont="1" applyNumberFormat="1">
      <alignment vertical="center"/>
    </xf>
    <xf borderId="7" fillId="0" fontId="12" numFmtId="1" xfId="0" applyAlignment="1" applyBorder="1" applyFont="1" applyNumberFormat="1">
      <alignment horizontal="right" vertical="center"/>
    </xf>
    <xf borderId="7" fillId="0" fontId="2" numFmtId="0" xfId="0" applyAlignment="1" applyBorder="1" applyFont="1">
      <alignment horizontal="center" shrinkToFit="0" vertical="center" wrapText="1"/>
    </xf>
    <xf borderId="7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left"/>
    </xf>
    <xf borderId="0" fillId="0" fontId="15" numFmtId="0" xfId="0" applyAlignment="1" applyFont="1">
      <alignment horizontal="center"/>
    </xf>
    <xf borderId="7" fillId="0" fontId="1" numFmtId="0" xfId="0" applyAlignment="1" applyBorder="1" applyFont="1">
      <alignment horizontal="center" shrinkToFit="0" wrapText="1"/>
    </xf>
    <xf borderId="7" fillId="0" fontId="1" numFmtId="0" xfId="0" applyAlignment="1" applyBorder="1" applyFont="1">
      <alignment horizontal="left" shrinkToFit="0" wrapText="1"/>
    </xf>
    <xf borderId="7" fillId="0" fontId="12" numFmtId="0" xfId="0" applyAlignment="1" applyBorder="1" applyFont="1">
      <alignment horizontal="right"/>
    </xf>
    <xf borderId="7" fillId="0" fontId="2" numFmtId="0" xfId="0" applyAlignment="1" applyBorder="1" applyFont="1">
      <alignment horizontal="left" shrinkToFit="0" wrapText="1"/>
    </xf>
    <xf borderId="7" fillId="0" fontId="2" numFmtId="0" xfId="0" applyAlignment="1" applyBorder="1" applyFont="1">
      <alignment shrinkToFit="0" wrapText="1"/>
    </xf>
    <xf borderId="7" fillId="0" fontId="1" numFmtId="0" xfId="0" applyAlignment="1" applyBorder="1" applyFont="1">
      <alignment shrinkToFit="0" wrapText="1"/>
    </xf>
    <xf borderId="3" fillId="0" fontId="2" numFmtId="0" xfId="0" applyAlignment="1" applyBorder="1" applyFont="1">
      <alignment horizontal="center"/>
    </xf>
    <xf borderId="7" fillId="0" fontId="1" numFmtId="0" xfId="0" applyAlignment="1" applyBorder="1" applyFont="1">
      <alignment horizontal="right"/>
    </xf>
    <xf borderId="0" fillId="0" fontId="2" numFmtId="2" xfId="0" applyFont="1" applyNumberFormat="1"/>
    <xf borderId="7" fillId="0" fontId="2" numFmtId="0" xfId="0" applyAlignment="1" applyBorder="1" applyFont="1">
      <alignment horizontal="center" shrinkToFit="0" wrapText="1"/>
    </xf>
    <xf borderId="7" fillId="0" fontId="12" numFmtId="0" xfId="0" applyAlignment="1" applyBorder="1" applyFont="1">
      <alignment horizontal="center" shrinkToFit="0" wrapText="1"/>
    </xf>
    <xf borderId="7" fillId="0" fontId="12" numFmtId="0" xfId="0" applyAlignment="1" applyBorder="1" applyFont="1">
      <alignment horizontal="left" shrinkToFit="0" wrapText="1"/>
    </xf>
    <xf borderId="7" fillId="0" fontId="12" numFmtId="2" xfId="0" applyAlignment="1" applyBorder="1" applyFont="1" applyNumberFormat="1">
      <alignment horizontal="right"/>
    </xf>
    <xf borderId="3" fillId="0" fontId="16" numFmtId="0" xfId="0" applyAlignment="1" applyBorder="1" applyFont="1">
      <alignment horizontal="center" vertical="center"/>
    </xf>
    <xf borderId="7" fillId="0" fontId="4" numFmtId="0" xfId="0" applyAlignment="1" applyBorder="1" applyFont="1">
      <alignment horizontal="center" shrinkToFit="0" wrapText="1"/>
    </xf>
    <xf borderId="3" fillId="0" fontId="2" numFmtId="0" xfId="0" applyBorder="1" applyFont="1"/>
    <xf borderId="7" fillId="0" fontId="3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right"/>
    </xf>
    <xf borderId="3" fillId="0" fontId="1" numFmtId="2" xfId="0" applyAlignment="1" applyBorder="1" applyFont="1" applyNumberFormat="1">
      <alignment horizontal="right"/>
    </xf>
    <xf borderId="3" fillId="0" fontId="3" numFmtId="0" xfId="0" applyBorder="1" applyFont="1"/>
    <xf borderId="3" fillId="0" fontId="3" numFmtId="0" xfId="0" applyAlignment="1" applyBorder="1" applyFont="1">
      <alignment horizontal="right"/>
    </xf>
    <xf borderId="3" fillId="0" fontId="3" numFmtId="2" xfId="0" applyAlignment="1" applyBorder="1" applyFont="1" applyNumberFormat="1">
      <alignment horizontal="right"/>
    </xf>
    <xf borderId="7" fillId="0" fontId="5" numFmtId="0" xfId="0" applyBorder="1" applyFont="1"/>
    <xf borderId="3" fillId="0" fontId="5" numFmtId="2" xfId="0" applyAlignment="1" applyBorder="1" applyFont="1" applyNumberFormat="1">
      <alignment horizontal="right"/>
    </xf>
    <xf borderId="3" fillId="0" fontId="2" numFmtId="0" xfId="0" applyAlignment="1" applyBorder="1" applyFont="1">
      <alignment horizontal="center" shrinkToFit="0" wrapText="1"/>
    </xf>
    <xf borderId="3" fillId="0" fontId="1" numFmtId="0" xfId="0" applyAlignment="1" applyBorder="1" applyFont="1">
      <alignment shrinkToFit="0" wrapText="1"/>
    </xf>
    <xf borderId="3" fillId="0" fontId="17" numFmtId="0" xfId="0" applyBorder="1" applyFont="1"/>
    <xf borderId="7" fillId="0" fontId="18" numFmtId="0" xfId="0" applyBorder="1" applyFont="1"/>
    <xf borderId="3" fillId="0" fontId="18" numFmtId="2" xfId="0" applyAlignment="1" applyBorder="1" applyFont="1" applyNumberFormat="1">
      <alignment horizontal="right"/>
    </xf>
    <xf borderId="3" fillId="0" fontId="1" numFmtId="0" xfId="0" applyAlignment="1" applyBorder="1" applyFont="1">
      <alignment horizontal="center"/>
    </xf>
    <xf borderId="7" fillId="0" fontId="5" numFmtId="2" xfId="0" applyBorder="1" applyFont="1" applyNumberFormat="1"/>
    <xf borderId="0" fillId="0" fontId="2" numFmtId="0" xfId="0" applyAlignment="1" applyFont="1">
      <alignment horizontal="right"/>
    </xf>
    <xf borderId="0" fillId="0" fontId="9" numFmtId="0" xfId="0" applyAlignment="1" applyFont="1">
      <alignment horizontal="center"/>
    </xf>
    <xf borderId="0" fillId="0" fontId="9" numFmtId="0" xfId="0" applyFont="1"/>
    <xf borderId="0" fillId="0" fontId="19" numFmtId="0" xfId="0" applyFont="1"/>
    <xf borderId="0" fillId="0" fontId="19" numFmtId="0" xfId="0" applyAlignment="1" applyFont="1">
      <alignment horizontal="center"/>
    </xf>
    <xf borderId="0" fillId="0" fontId="2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.38"/>
    <col customWidth="1" min="2" max="2" width="37.63"/>
    <col customWidth="1" min="3" max="3" width="10.13"/>
    <col customWidth="1" min="4" max="4" width="8.5"/>
    <col customWidth="1" min="5" max="5" width="10.25"/>
    <col customWidth="1" min="6" max="6" width="8.0"/>
    <col customWidth="1" min="7" max="7" width="9.38"/>
    <col customWidth="1" min="8" max="9" width="10.25"/>
    <col customWidth="1" min="10" max="10" width="14.63"/>
    <col customWidth="1" min="11" max="11" width="9.25"/>
    <col customWidth="1" min="12" max="26" width="7.63"/>
  </cols>
  <sheetData>
    <row r="1" ht="13.5" customHeight="1">
      <c r="A1" s="1"/>
      <c r="B1" s="1" t="s">
        <v>0</v>
      </c>
      <c r="F1" s="2"/>
      <c r="G1" s="3" t="s">
        <v>1</v>
      </c>
    </row>
    <row r="2" ht="13.5" customHeight="1">
      <c r="A2" s="1"/>
      <c r="B2" s="1" t="s">
        <v>2</v>
      </c>
      <c r="F2" s="2"/>
      <c r="G2" s="3" t="s">
        <v>3</v>
      </c>
    </row>
    <row r="3" ht="13.5" customHeight="1">
      <c r="A3" s="1"/>
      <c r="B3" s="1" t="s">
        <v>4</v>
      </c>
      <c r="F3" s="2"/>
      <c r="G3" s="3" t="s">
        <v>5</v>
      </c>
    </row>
    <row r="4" ht="13.5" customHeight="1">
      <c r="A4" s="1"/>
      <c r="B4" s="1" t="s">
        <v>6</v>
      </c>
      <c r="F4" s="2"/>
      <c r="G4" s="3" t="s">
        <v>7</v>
      </c>
    </row>
    <row r="5" ht="13.5" customHeight="1">
      <c r="A5" s="1"/>
      <c r="B5" s="1" t="s">
        <v>8</v>
      </c>
      <c r="F5" s="2"/>
      <c r="G5" s="3" t="s">
        <v>9</v>
      </c>
    </row>
    <row r="6" ht="13.5" customHeight="1">
      <c r="A6" s="4"/>
      <c r="B6" s="4"/>
      <c r="C6" s="4"/>
      <c r="D6" s="4"/>
      <c r="E6" s="4"/>
      <c r="F6" s="4"/>
      <c r="G6" s="3" t="s">
        <v>10</v>
      </c>
    </row>
    <row r="7" ht="13.5" customHeight="1">
      <c r="A7" s="4"/>
      <c r="B7" s="4"/>
      <c r="C7" s="4"/>
      <c r="D7" s="4"/>
      <c r="E7" s="4"/>
      <c r="F7" s="4"/>
      <c r="G7" s="3"/>
      <c r="H7" s="3"/>
      <c r="I7" s="3"/>
      <c r="J7" s="2"/>
    </row>
    <row r="8" ht="13.5" customHeight="1">
      <c r="A8" s="4"/>
      <c r="B8" s="4"/>
      <c r="C8" s="4"/>
      <c r="D8" s="4"/>
      <c r="E8" s="4"/>
      <c r="F8" s="4"/>
      <c r="G8" s="3"/>
      <c r="H8" s="3"/>
      <c r="I8" s="3"/>
      <c r="J8" s="2"/>
    </row>
    <row r="9" ht="21.75" customHeight="1">
      <c r="A9" s="5" t="s">
        <v>11</v>
      </c>
      <c r="I9" s="6"/>
      <c r="J9" s="2"/>
    </row>
    <row r="10" ht="50.25" customHeight="1">
      <c r="A10" s="7"/>
      <c r="B10" s="8" t="s">
        <v>12</v>
      </c>
      <c r="C10" s="9"/>
      <c r="D10" s="9"/>
      <c r="E10" s="9"/>
      <c r="F10" s="9"/>
      <c r="G10" s="9"/>
      <c r="H10" s="9"/>
      <c r="I10" s="10"/>
      <c r="J10" s="2"/>
    </row>
    <row r="11" ht="24.0" customHeight="1">
      <c r="A11" s="11" t="s">
        <v>13</v>
      </c>
      <c r="B11" s="11" t="s">
        <v>14</v>
      </c>
      <c r="C11" s="11" t="s">
        <v>15</v>
      </c>
      <c r="D11" s="11" t="s">
        <v>16</v>
      </c>
      <c r="E11" s="11" t="s">
        <v>17</v>
      </c>
      <c r="F11" s="12" t="s">
        <v>18</v>
      </c>
      <c r="G11" s="13"/>
      <c r="H11" s="11" t="s">
        <v>19</v>
      </c>
      <c r="I11" s="14" t="s">
        <v>20</v>
      </c>
      <c r="J11" s="11" t="s">
        <v>21</v>
      </c>
    </row>
    <row r="12" ht="15.0" customHeight="1">
      <c r="A12" s="15"/>
      <c r="B12" s="15"/>
      <c r="C12" s="15"/>
      <c r="D12" s="15"/>
      <c r="E12" s="15"/>
      <c r="F12" s="11" t="s">
        <v>22</v>
      </c>
      <c r="G12" s="11" t="s">
        <v>23</v>
      </c>
      <c r="H12" s="15"/>
      <c r="I12" s="15"/>
      <c r="J12" s="15"/>
    </row>
    <row r="13" ht="14.2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ht="42.75" customHeight="1">
      <c r="A14" s="15"/>
      <c r="B14" s="15"/>
      <c r="C14" s="15"/>
      <c r="D14" s="15"/>
      <c r="E14" s="15"/>
      <c r="F14" s="16"/>
      <c r="G14" s="16"/>
      <c r="H14" s="15"/>
      <c r="I14" s="15"/>
      <c r="J14" s="15"/>
    </row>
    <row r="15" ht="15.75" customHeight="1">
      <c r="A15" s="16"/>
      <c r="B15" s="16"/>
      <c r="C15" s="16"/>
      <c r="D15" s="16"/>
      <c r="E15" s="16"/>
      <c r="F15" s="17" t="s">
        <v>24</v>
      </c>
      <c r="G15" s="17" t="s">
        <v>24</v>
      </c>
      <c r="H15" s="16"/>
      <c r="I15" s="16"/>
      <c r="J15" s="16"/>
    </row>
    <row r="16" ht="13.5" customHeight="1">
      <c r="A16" s="18">
        <v>1.0</v>
      </c>
      <c r="B16" s="18">
        <v>2.0</v>
      </c>
      <c r="C16" s="18">
        <v>3.0</v>
      </c>
      <c r="D16" s="18">
        <v>4.0</v>
      </c>
      <c r="E16" s="18">
        <v>5.0</v>
      </c>
      <c r="F16" s="18">
        <v>6.0</v>
      </c>
      <c r="G16" s="18">
        <v>7.0</v>
      </c>
      <c r="H16" s="18">
        <v>9.0</v>
      </c>
      <c r="I16" s="19"/>
      <c r="J16" s="18">
        <v>10.0</v>
      </c>
    </row>
    <row r="17" ht="9.75" customHeight="1">
      <c r="A17" s="20"/>
      <c r="B17" s="21"/>
      <c r="C17" s="21"/>
      <c r="D17" s="21"/>
      <c r="E17" s="21"/>
      <c r="F17" s="21"/>
      <c r="G17" s="21"/>
      <c r="H17" s="21"/>
      <c r="I17" s="21"/>
      <c r="J17" s="13"/>
    </row>
    <row r="18" ht="18.75" customHeight="1">
      <c r="A18" s="22" t="s">
        <v>25</v>
      </c>
      <c r="B18" s="21"/>
      <c r="C18" s="21"/>
      <c r="D18" s="21"/>
      <c r="E18" s="21"/>
      <c r="F18" s="21"/>
      <c r="G18" s="21"/>
      <c r="H18" s="21"/>
      <c r="I18" s="21"/>
      <c r="J18" s="13"/>
    </row>
    <row r="19" ht="13.5" customHeight="1">
      <c r="A19" s="23">
        <v>1.0</v>
      </c>
      <c r="B19" s="24" t="s">
        <v>26</v>
      </c>
      <c r="C19" s="25">
        <v>1.0</v>
      </c>
      <c r="D19" s="25" t="s">
        <v>27</v>
      </c>
      <c r="E19" s="26">
        <v>33000.0</v>
      </c>
      <c r="F19" s="27"/>
      <c r="G19" s="26">
        <f>E19*10%</f>
        <v>3300</v>
      </c>
      <c r="H19" s="26">
        <f>E19+F19+G19</f>
        <v>36300</v>
      </c>
      <c r="I19" s="28"/>
      <c r="J19" s="26">
        <f t="shared" ref="J19:J23" si="1">H19+I19</f>
        <v>36300</v>
      </c>
    </row>
    <row r="20" ht="13.5" customHeight="1">
      <c r="A20" s="23">
        <v>2.0</v>
      </c>
      <c r="B20" s="29" t="s">
        <v>28</v>
      </c>
      <c r="C20" s="25">
        <v>1.0</v>
      </c>
      <c r="D20" s="25" t="s">
        <v>27</v>
      </c>
      <c r="E20" s="26">
        <v>13860.0</v>
      </c>
      <c r="F20" s="27"/>
      <c r="G20" s="26"/>
      <c r="H20" s="26">
        <f>E20+G20</f>
        <v>13860</v>
      </c>
      <c r="I20" s="28"/>
      <c r="J20" s="26">
        <f t="shared" si="1"/>
        <v>13860</v>
      </c>
    </row>
    <row r="21" ht="13.5" customHeight="1">
      <c r="A21" s="23">
        <v>3.0</v>
      </c>
      <c r="B21" s="30" t="s">
        <v>29</v>
      </c>
      <c r="C21" s="31">
        <v>1.0</v>
      </c>
      <c r="D21" s="31">
        <v>1231.0</v>
      </c>
      <c r="E21" s="32">
        <v>13255.0</v>
      </c>
      <c r="F21" s="33"/>
      <c r="G21" s="31"/>
      <c r="H21" s="32">
        <f t="shared" ref="H21:H22" si="2">E21+F21+G21</f>
        <v>13255</v>
      </c>
      <c r="I21" s="34"/>
      <c r="J21" s="32">
        <f t="shared" si="1"/>
        <v>13255</v>
      </c>
    </row>
    <row r="22" ht="13.5" customHeight="1">
      <c r="A22" s="23">
        <v>4.0</v>
      </c>
      <c r="B22" s="35" t="s">
        <v>30</v>
      </c>
      <c r="C22" s="31">
        <v>1.0</v>
      </c>
      <c r="D22" s="31" t="s">
        <v>31</v>
      </c>
      <c r="E22" s="32">
        <v>10835.0</v>
      </c>
      <c r="F22" s="25"/>
      <c r="G22" s="32">
        <v>1625.25</v>
      </c>
      <c r="H22" s="32">
        <f t="shared" si="2"/>
        <v>12460.25</v>
      </c>
      <c r="I22" s="34"/>
      <c r="J22" s="32">
        <f t="shared" si="1"/>
        <v>12460.25</v>
      </c>
    </row>
    <row r="23" ht="13.5" customHeight="1">
      <c r="A23" s="23">
        <v>5.0</v>
      </c>
      <c r="B23" s="30" t="s">
        <v>32</v>
      </c>
      <c r="C23" s="31">
        <v>1.0</v>
      </c>
      <c r="D23" s="31">
        <v>1239.0</v>
      </c>
      <c r="E23" s="32">
        <v>7205.0</v>
      </c>
      <c r="F23" s="36"/>
      <c r="G23" s="31"/>
      <c r="H23" s="32">
        <f>E23*C23+F23+G23</f>
        <v>7205</v>
      </c>
      <c r="I23" s="34"/>
      <c r="J23" s="32">
        <f t="shared" si="1"/>
        <v>7205</v>
      </c>
    </row>
    <row r="24" ht="13.5" customHeight="1">
      <c r="A24" s="23"/>
      <c r="B24" s="24"/>
      <c r="C24" s="25"/>
      <c r="D24" s="25"/>
      <c r="E24" s="25"/>
      <c r="F24" s="25"/>
      <c r="G24" s="25"/>
      <c r="H24" s="25"/>
      <c r="I24" s="37"/>
      <c r="J24" s="26"/>
    </row>
    <row r="25" ht="13.5" customHeight="1">
      <c r="A25" s="23"/>
      <c r="B25" s="38" t="s">
        <v>33</v>
      </c>
      <c r="C25" s="38">
        <v>5.0</v>
      </c>
      <c r="D25" s="38"/>
      <c r="E25" s="39">
        <f>SUM(E19:E24)</f>
        <v>78155</v>
      </c>
      <c r="F25" s="39"/>
      <c r="G25" s="39">
        <f t="shared" ref="G25:H25" si="3">SUM(G19:G24)</f>
        <v>4925.25</v>
      </c>
      <c r="H25" s="39">
        <f t="shared" si="3"/>
        <v>83080.25</v>
      </c>
      <c r="I25" s="40"/>
      <c r="J25" s="39">
        <f t="shared" ref="J25:J26" si="4">H25+I25</f>
        <v>83080.25</v>
      </c>
    </row>
    <row r="26" ht="13.5" customHeight="1">
      <c r="A26" s="23"/>
      <c r="B26" s="25" t="s">
        <v>34</v>
      </c>
      <c r="C26" s="25">
        <v>2.0</v>
      </c>
      <c r="D26" s="25"/>
      <c r="E26" s="26">
        <f>E19+E20</f>
        <v>46860</v>
      </c>
      <c r="F26" s="26"/>
      <c r="G26" s="26">
        <f>G25</f>
        <v>4925.25</v>
      </c>
      <c r="H26" s="26">
        <f>H19+H20</f>
        <v>50160</v>
      </c>
      <c r="I26" s="28"/>
      <c r="J26" s="26">
        <f t="shared" si="4"/>
        <v>50160</v>
      </c>
    </row>
    <row r="27" ht="13.5" customHeight="1">
      <c r="A27" s="23"/>
      <c r="B27" s="25" t="s">
        <v>35</v>
      </c>
      <c r="C27" s="25">
        <v>1.0</v>
      </c>
      <c r="D27" s="41"/>
      <c r="E27" s="42">
        <f>E22</f>
        <v>10835</v>
      </c>
      <c r="F27" s="41"/>
      <c r="G27" s="42">
        <f t="shared" ref="G27:H27" si="5">G22</f>
        <v>1625.25</v>
      </c>
      <c r="H27" s="42">
        <f t="shared" si="5"/>
        <v>12460.25</v>
      </c>
      <c r="I27" s="37"/>
      <c r="J27" s="26">
        <f>E27+G27+I27</f>
        <v>12460.25</v>
      </c>
    </row>
    <row r="28" ht="13.5" customHeight="1">
      <c r="A28" s="23"/>
      <c r="B28" s="25" t="s">
        <v>36</v>
      </c>
      <c r="C28" s="43"/>
      <c r="D28" s="23"/>
      <c r="E28" s="23"/>
      <c r="F28" s="23"/>
      <c r="G28" s="23"/>
      <c r="H28" s="24"/>
      <c r="I28" s="44"/>
      <c r="J28" s="18"/>
    </row>
    <row r="29" ht="13.5" customHeight="1">
      <c r="A29" s="23"/>
      <c r="B29" s="25" t="s">
        <v>37</v>
      </c>
      <c r="C29" s="43">
        <v>2.0</v>
      </c>
      <c r="D29" s="23"/>
      <c r="E29" s="45">
        <f>E23+E21</f>
        <v>20460</v>
      </c>
      <c r="F29" s="23"/>
      <c r="G29" s="23"/>
      <c r="H29" s="45">
        <f>H23+H21</f>
        <v>20460</v>
      </c>
      <c r="I29" s="46"/>
      <c r="J29" s="47">
        <f>J23+J21</f>
        <v>20460</v>
      </c>
    </row>
    <row r="30" ht="18.0" customHeight="1">
      <c r="A30" s="22" t="s">
        <v>38</v>
      </c>
      <c r="B30" s="21"/>
      <c r="C30" s="21"/>
      <c r="D30" s="21"/>
      <c r="E30" s="21"/>
      <c r="F30" s="21"/>
      <c r="G30" s="21"/>
      <c r="H30" s="21"/>
      <c r="I30" s="21"/>
      <c r="J30" s="13"/>
    </row>
    <row r="31" ht="13.5" customHeight="1">
      <c r="A31" s="36">
        <v>1.0</v>
      </c>
      <c r="B31" s="30" t="s">
        <v>39</v>
      </c>
      <c r="C31" s="31">
        <v>1.0</v>
      </c>
      <c r="D31" s="31">
        <v>3423.0</v>
      </c>
      <c r="E31" s="32">
        <v>7755.0</v>
      </c>
      <c r="F31" s="36"/>
      <c r="G31" s="36"/>
      <c r="H31" s="48">
        <f t="shared" ref="H31:H52" si="6">E31*C31+F31+G31</f>
        <v>7755</v>
      </c>
      <c r="I31" s="28"/>
      <c r="J31" s="48">
        <f t="shared" ref="J31:J52" si="7">H31+I31</f>
        <v>7755</v>
      </c>
    </row>
    <row r="32" ht="13.5" customHeight="1">
      <c r="A32" s="36">
        <v>2.0</v>
      </c>
      <c r="B32" s="49" t="s">
        <v>40</v>
      </c>
      <c r="C32" s="31">
        <v>1.0</v>
      </c>
      <c r="D32" s="31">
        <v>4115.0</v>
      </c>
      <c r="E32" s="32">
        <v>7205.0</v>
      </c>
      <c r="F32" s="36"/>
      <c r="G32" s="36"/>
      <c r="H32" s="48">
        <f t="shared" si="6"/>
        <v>7205</v>
      </c>
      <c r="I32" s="28"/>
      <c r="J32" s="48">
        <f t="shared" si="7"/>
        <v>7205</v>
      </c>
    </row>
    <row r="33" ht="13.5" customHeight="1">
      <c r="A33" s="36">
        <v>3.0</v>
      </c>
      <c r="B33" s="49" t="s">
        <v>41</v>
      </c>
      <c r="C33" s="31">
        <v>1.0</v>
      </c>
      <c r="D33" s="31" t="s">
        <v>42</v>
      </c>
      <c r="E33" s="32">
        <v>7755.0</v>
      </c>
      <c r="F33" s="33"/>
      <c r="G33" s="31"/>
      <c r="H33" s="48">
        <f t="shared" si="6"/>
        <v>7755</v>
      </c>
      <c r="I33" s="34"/>
      <c r="J33" s="50">
        <f t="shared" si="7"/>
        <v>7755</v>
      </c>
    </row>
    <row r="34" ht="39.75" customHeight="1">
      <c r="A34" s="36">
        <v>4.0</v>
      </c>
      <c r="B34" s="51" t="s">
        <v>43</v>
      </c>
      <c r="C34" s="52">
        <v>0.5</v>
      </c>
      <c r="D34" s="52">
        <v>2143.2</v>
      </c>
      <c r="E34" s="53">
        <v>7205.0</v>
      </c>
      <c r="F34" s="25"/>
      <c r="G34" s="52"/>
      <c r="H34" s="48">
        <f t="shared" si="6"/>
        <v>3602.5</v>
      </c>
      <c r="I34" s="34"/>
      <c r="J34" s="50">
        <f t="shared" si="7"/>
        <v>3602.5</v>
      </c>
    </row>
    <row r="35" ht="13.5" customHeight="1">
      <c r="A35" s="36">
        <v>5.0</v>
      </c>
      <c r="B35" s="35" t="s">
        <v>44</v>
      </c>
      <c r="C35" s="31">
        <v>0.5</v>
      </c>
      <c r="D35" s="31" t="s">
        <v>45</v>
      </c>
      <c r="E35" s="32">
        <v>7755.0</v>
      </c>
      <c r="F35" s="25"/>
      <c r="G35" s="31"/>
      <c r="H35" s="48">
        <f t="shared" si="6"/>
        <v>3877.5</v>
      </c>
      <c r="I35" s="34"/>
      <c r="J35" s="50">
        <f t="shared" si="7"/>
        <v>3877.5</v>
      </c>
    </row>
    <row r="36" ht="13.5" customHeight="1">
      <c r="A36" s="36">
        <v>6.0</v>
      </c>
      <c r="B36" s="49" t="s">
        <v>46</v>
      </c>
      <c r="C36" s="31">
        <v>0.5</v>
      </c>
      <c r="D36" s="31">
        <v>2429.0</v>
      </c>
      <c r="E36" s="32">
        <v>7755.0</v>
      </c>
      <c r="F36" s="36"/>
      <c r="G36" s="31"/>
      <c r="H36" s="48">
        <f t="shared" si="6"/>
        <v>3877.5</v>
      </c>
      <c r="I36" s="34"/>
      <c r="J36" s="50">
        <f t="shared" si="7"/>
        <v>3877.5</v>
      </c>
    </row>
    <row r="37" ht="13.5" customHeight="1">
      <c r="A37" s="36">
        <v>7.0</v>
      </c>
      <c r="B37" s="30" t="s">
        <v>47</v>
      </c>
      <c r="C37" s="52">
        <v>1.0</v>
      </c>
      <c r="D37" s="31" t="s">
        <v>48</v>
      </c>
      <c r="E37" s="53">
        <v>7755.0</v>
      </c>
      <c r="F37" s="36"/>
      <c r="G37" s="32"/>
      <c r="H37" s="48">
        <f t="shared" si="6"/>
        <v>7755</v>
      </c>
      <c r="I37" s="34"/>
      <c r="J37" s="50">
        <f t="shared" si="7"/>
        <v>7755</v>
      </c>
    </row>
    <row r="38" ht="13.5" customHeight="1">
      <c r="A38" s="36">
        <v>8.0</v>
      </c>
      <c r="B38" s="51" t="s">
        <v>49</v>
      </c>
      <c r="C38" s="31">
        <v>0.5</v>
      </c>
      <c r="D38" s="31">
        <v>3228.0</v>
      </c>
      <c r="E38" s="32">
        <v>6655.0</v>
      </c>
      <c r="F38" s="36"/>
      <c r="G38" s="32">
        <v>499.13</v>
      </c>
      <c r="H38" s="48">
        <f t="shared" si="6"/>
        <v>3826.63</v>
      </c>
      <c r="I38" s="34"/>
      <c r="J38" s="50">
        <f t="shared" si="7"/>
        <v>3826.63</v>
      </c>
    </row>
    <row r="39" ht="13.5" customHeight="1">
      <c r="A39" s="36">
        <v>9.0</v>
      </c>
      <c r="B39" s="51" t="s">
        <v>50</v>
      </c>
      <c r="C39" s="31">
        <v>1.25</v>
      </c>
      <c r="D39" s="31" t="s">
        <v>51</v>
      </c>
      <c r="E39" s="32">
        <v>7755.0</v>
      </c>
      <c r="F39" s="36"/>
      <c r="G39" s="36"/>
      <c r="H39" s="48">
        <f t="shared" si="6"/>
        <v>9693.75</v>
      </c>
      <c r="I39" s="28"/>
      <c r="J39" s="48">
        <f t="shared" si="7"/>
        <v>9693.75</v>
      </c>
    </row>
    <row r="40" ht="13.5" customHeight="1">
      <c r="A40" s="36">
        <v>10.0</v>
      </c>
      <c r="B40" s="35" t="s">
        <v>52</v>
      </c>
      <c r="C40" s="31">
        <v>1.0</v>
      </c>
      <c r="D40" s="31">
        <v>4112.0</v>
      </c>
      <c r="E40" s="32">
        <v>7205.0</v>
      </c>
      <c r="F40" s="36"/>
      <c r="G40" s="36"/>
      <c r="H40" s="48">
        <f t="shared" si="6"/>
        <v>7205</v>
      </c>
      <c r="I40" s="28"/>
      <c r="J40" s="48">
        <f t="shared" si="7"/>
        <v>7205</v>
      </c>
    </row>
    <row r="41" ht="13.5" customHeight="1">
      <c r="A41" s="36">
        <v>11.0</v>
      </c>
      <c r="B41" s="35" t="s">
        <v>53</v>
      </c>
      <c r="C41" s="31">
        <v>0.5</v>
      </c>
      <c r="D41" s="31">
        <v>2419.2</v>
      </c>
      <c r="E41" s="32">
        <v>7755.0</v>
      </c>
      <c r="F41" s="36"/>
      <c r="G41" s="36"/>
      <c r="H41" s="48">
        <f t="shared" si="6"/>
        <v>3877.5</v>
      </c>
      <c r="I41" s="28"/>
      <c r="J41" s="48">
        <f t="shared" si="7"/>
        <v>3877.5</v>
      </c>
    </row>
    <row r="42" ht="13.5" customHeight="1">
      <c r="A42" s="36">
        <v>12.0</v>
      </c>
      <c r="B42" s="35" t="s">
        <v>54</v>
      </c>
      <c r="C42" s="31">
        <v>1.5</v>
      </c>
      <c r="D42" s="31">
        <v>3231.0</v>
      </c>
      <c r="E42" s="32">
        <v>6655.0</v>
      </c>
      <c r="F42" s="36"/>
      <c r="G42" s="36"/>
      <c r="H42" s="48">
        <f t="shared" si="6"/>
        <v>9982.5</v>
      </c>
      <c r="I42" s="28"/>
      <c r="J42" s="48">
        <f t="shared" si="7"/>
        <v>9982.5</v>
      </c>
    </row>
    <row r="43" ht="13.5" customHeight="1">
      <c r="A43" s="36">
        <v>13.0</v>
      </c>
      <c r="B43" s="51" t="s">
        <v>55</v>
      </c>
      <c r="C43" s="31">
        <v>2.0</v>
      </c>
      <c r="D43" s="31">
        <v>3433.0</v>
      </c>
      <c r="E43" s="32">
        <v>7755.0</v>
      </c>
      <c r="F43" s="36"/>
      <c r="G43" s="36"/>
      <c r="H43" s="48">
        <f t="shared" si="6"/>
        <v>15510</v>
      </c>
      <c r="I43" s="28"/>
      <c r="J43" s="48">
        <f t="shared" si="7"/>
        <v>15510</v>
      </c>
    </row>
    <row r="44" ht="13.5" customHeight="1">
      <c r="A44" s="36">
        <v>14.0</v>
      </c>
      <c r="B44" s="30" t="s">
        <v>56</v>
      </c>
      <c r="C44" s="31">
        <v>0.5</v>
      </c>
      <c r="D44" s="31">
        <v>3115.0</v>
      </c>
      <c r="E44" s="32">
        <v>7205.0</v>
      </c>
      <c r="F44" s="36"/>
      <c r="G44" s="36"/>
      <c r="H44" s="48">
        <f t="shared" si="6"/>
        <v>3602.5</v>
      </c>
      <c r="I44" s="28"/>
      <c r="J44" s="48">
        <f t="shared" si="7"/>
        <v>3602.5</v>
      </c>
    </row>
    <row r="45" ht="13.5" customHeight="1">
      <c r="A45" s="36">
        <v>15.0</v>
      </c>
      <c r="B45" s="30" t="s">
        <v>57</v>
      </c>
      <c r="C45" s="31">
        <v>3.0</v>
      </c>
      <c r="D45" s="31">
        <v>8322.0</v>
      </c>
      <c r="E45" s="32">
        <v>5500.0</v>
      </c>
      <c r="F45" s="36"/>
      <c r="G45" s="36"/>
      <c r="H45" s="48">
        <f t="shared" si="6"/>
        <v>16500</v>
      </c>
      <c r="I45" s="34">
        <v>3000.0</v>
      </c>
      <c r="J45" s="48">
        <f t="shared" si="7"/>
        <v>19500</v>
      </c>
    </row>
    <row r="46" ht="13.5" customHeight="1">
      <c r="A46" s="36">
        <v>16.0</v>
      </c>
      <c r="B46" s="35" t="s">
        <v>58</v>
      </c>
      <c r="C46" s="31">
        <v>0.5</v>
      </c>
      <c r="D46" s="31" t="s">
        <v>59</v>
      </c>
      <c r="E46" s="32">
        <v>5500.0</v>
      </c>
      <c r="F46" s="36"/>
      <c r="G46" s="36"/>
      <c r="H46" s="48">
        <f t="shared" si="6"/>
        <v>2750</v>
      </c>
      <c r="I46" s="34">
        <v>500.0</v>
      </c>
      <c r="J46" s="48">
        <f t="shared" si="7"/>
        <v>3250</v>
      </c>
    </row>
    <row r="47" ht="13.5" customHeight="1">
      <c r="A47" s="36">
        <v>17.0</v>
      </c>
      <c r="B47" s="49" t="s">
        <v>60</v>
      </c>
      <c r="C47" s="52">
        <v>1.0</v>
      </c>
      <c r="D47" s="52">
        <v>7136.0</v>
      </c>
      <c r="E47" s="53">
        <v>5500.0</v>
      </c>
      <c r="F47" s="36"/>
      <c r="G47" s="36"/>
      <c r="H47" s="48">
        <f t="shared" si="6"/>
        <v>5500</v>
      </c>
      <c r="I47" s="34">
        <v>1000.0</v>
      </c>
      <c r="J47" s="48">
        <f t="shared" si="7"/>
        <v>6500</v>
      </c>
    </row>
    <row r="48" ht="13.5" customHeight="1">
      <c r="A48" s="36">
        <v>18.0</v>
      </c>
      <c r="B48" s="51" t="s">
        <v>61</v>
      </c>
      <c r="C48" s="31">
        <v>0.25</v>
      </c>
      <c r="D48" s="31">
        <v>9322.0</v>
      </c>
      <c r="E48" s="32">
        <v>5500.0</v>
      </c>
      <c r="F48" s="36"/>
      <c r="G48" s="36"/>
      <c r="H48" s="48">
        <f t="shared" si="6"/>
        <v>1375</v>
      </c>
      <c r="I48" s="34">
        <v>350.0</v>
      </c>
      <c r="J48" s="48">
        <f t="shared" si="7"/>
        <v>1725</v>
      </c>
    </row>
    <row r="49" ht="26.25" customHeight="1">
      <c r="A49" s="36">
        <v>19.0</v>
      </c>
      <c r="B49" s="51" t="s">
        <v>62</v>
      </c>
      <c r="C49" s="31">
        <v>0.5</v>
      </c>
      <c r="D49" s="31">
        <v>7241.0</v>
      </c>
      <c r="E49" s="32">
        <v>5500.0</v>
      </c>
      <c r="F49" s="36"/>
      <c r="G49" s="36"/>
      <c r="H49" s="48">
        <f t="shared" si="6"/>
        <v>2750</v>
      </c>
      <c r="I49" s="34">
        <v>500.0</v>
      </c>
      <c r="J49" s="48">
        <f t="shared" si="7"/>
        <v>3250</v>
      </c>
    </row>
    <row r="50" ht="13.5" customHeight="1">
      <c r="A50" s="36">
        <v>20.0</v>
      </c>
      <c r="B50" s="51" t="s">
        <v>63</v>
      </c>
      <c r="C50" s="52">
        <v>0.25</v>
      </c>
      <c r="D50" s="52" t="s">
        <v>45</v>
      </c>
      <c r="E50" s="53">
        <v>7205.0</v>
      </c>
      <c r="F50" s="36"/>
      <c r="G50" s="36"/>
      <c r="H50" s="48">
        <f t="shared" si="6"/>
        <v>1801.25</v>
      </c>
      <c r="I50" s="54"/>
      <c r="J50" s="48">
        <f t="shared" si="7"/>
        <v>1801.25</v>
      </c>
    </row>
    <row r="51" ht="13.5" customHeight="1">
      <c r="A51" s="36">
        <v>21.0</v>
      </c>
      <c r="B51" s="51" t="s">
        <v>64</v>
      </c>
      <c r="C51" s="31">
        <v>0.5</v>
      </c>
      <c r="D51" s="31">
        <v>4131.0</v>
      </c>
      <c r="E51" s="32">
        <v>6655.0</v>
      </c>
      <c r="F51" s="36"/>
      <c r="G51" s="36"/>
      <c r="H51" s="48">
        <f t="shared" si="6"/>
        <v>3327.5</v>
      </c>
      <c r="I51" s="34"/>
      <c r="J51" s="48">
        <f t="shared" si="7"/>
        <v>3327.5</v>
      </c>
    </row>
    <row r="52" ht="13.5" customHeight="1">
      <c r="A52" s="36">
        <v>22.0</v>
      </c>
      <c r="B52" s="51" t="s">
        <v>65</v>
      </c>
      <c r="C52" s="31">
        <v>0.5</v>
      </c>
      <c r="D52" s="31">
        <v>9132.0</v>
      </c>
      <c r="E52" s="32">
        <v>5500.0</v>
      </c>
      <c r="F52" s="36"/>
      <c r="G52" s="36"/>
      <c r="H52" s="48">
        <f t="shared" si="6"/>
        <v>2750</v>
      </c>
      <c r="I52" s="34">
        <v>500.0</v>
      </c>
      <c r="J52" s="48">
        <f t="shared" si="7"/>
        <v>3250</v>
      </c>
    </row>
    <row r="53" ht="9.75" customHeight="1">
      <c r="A53" s="36"/>
      <c r="B53" s="51"/>
      <c r="C53" s="31"/>
      <c r="D53" s="55"/>
      <c r="E53" s="32"/>
      <c r="F53" s="36"/>
      <c r="G53" s="36"/>
      <c r="H53" s="48"/>
      <c r="I53" s="28"/>
      <c r="J53" s="48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ht="13.5" customHeight="1">
      <c r="A54" s="36"/>
      <c r="B54" s="57" t="s">
        <v>33</v>
      </c>
      <c r="C54" s="57">
        <f>SUM(C31:C52)</f>
        <v>19.25</v>
      </c>
      <c r="D54" s="36"/>
      <c r="E54" s="58">
        <f>SUM(E31:E52)</f>
        <v>151030</v>
      </c>
      <c r="F54" s="59"/>
      <c r="G54" s="60">
        <f>G38</f>
        <v>499.13</v>
      </c>
      <c r="H54" s="60">
        <f t="shared" ref="H54:I54" si="8">SUM(H31:H52)</f>
        <v>132279.13</v>
      </c>
      <c r="I54" s="40">
        <f t="shared" si="8"/>
        <v>5850</v>
      </c>
      <c r="J54" s="60">
        <f>H54+I54</f>
        <v>138129.13</v>
      </c>
    </row>
    <row r="55" ht="13.5" customHeight="1">
      <c r="A55" s="36"/>
      <c r="B55" s="31" t="s">
        <v>34</v>
      </c>
      <c r="C55" s="31">
        <f>C37</f>
        <v>1</v>
      </c>
      <c r="D55" s="36"/>
      <c r="E55" s="31"/>
      <c r="F55" s="36"/>
      <c r="G55" s="36"/>
      <c r="H55" s="48">
        <f>H37</f>
        <v>7755</v>
      </c>
      <c r="I55" s="48"/>
      <c r="J55" s="48">
        <f>J37</f>
        <v>7755</v>
      </c>
    </row>
    <row r="56" ht="13.5" customHeight="1">
      <c r="A56" s="36"/>
      <c r="B56" s="31" t="s">
        <v>35</v>
      </c>
      <c r="C56" s="31">
        <f>C38+C42</f>
        <v>2</v>
      </c>
      <c r="D56" s="36"/>
      <c r="E56" s="32">
        <f>E42</f>
        <v>6655</v>
      </c>
      <c r="F56" s="36"/>
      <c r="G56" s="36"/>
      <c r="H56" s="48">
        <f>H42+H38</f>
        <v>13809.13</v>
      </c>
      <c r="I56" s="28"/>
      <c r="J56" s="48">
        <f>J42+J38</f>
        <v>13809.13</v>
      </c>
    </row>
    <row r="57" ht="13.5" customHeight="1">
      <c r="A57" s="36"/>
      <c r="B57" s="31" t="s">
        <v>36</v>
      </c>
      <c r="C57" s="57"/>
      <c r="D57" s="36"/>
      <c r="E57" s="57"/>
      <c r="F57" s="36"/>
      <c r="G57" s="36"/>
      <c r="H57" s="36"/>
      <c r="I57" s="37"/>
      <c r="J57" s="48"/>
    </row>
    <row r="58" ht="13.5" customHeight="1">
      <c r="A58" s="36"/>
      <c r="B58" s="31" t="s">
        <v>37</v>
      </c>
      <c r="C58" s="31">
        <f>C31+C32+C33+C34+C35+C36+C39+C40+C41+C43+C44+C45+C46+C47+C48+C49+C50+C51+C52</f>
        <v>16.25</v>
      </c>
      <c r="D58" s="36"/>
      <c r="E58" s="32">
        <f>E31+E32+E39+E40+E43+E44+E45+E46+E47+E48+E49+E50+E51+E52</f>
        <v>91740</v>
      </c>
      <c r="F58" s="36"/>
      <c r="G58" s="36"/>
      <c r="H58" s="48">
        <f t="shared" ref="H58:J58" si="9">H31+H32+H39+H40+H41+H43+H44+H45+H46+H47+H48+H49+H50+H51+H52+H33+H34+H35+H36</f>
        <v>110715</v>
      </c>
      <c r="I58" s="48">
        <f t="shared" si="9"/>
        <v>5850</v>
      </c>
      <c r="J58" s="48">
        <f t="shared" si="9"/>
        <v>116565</v>
      </c>
    </row>
    <row r="59" ht="21.0" customHeight="1">
      <c r="A59" s="22" t="s">
        <v>66</v>
      </c>
      <c r="B59" s="21"/>
      <c r="C59" s="21"/>
      <c r="D59" s="21"/>
      <c r="E59" s="21"/>
      <c r="F59" s="21"/>
      <c r="G59" s="21"/>
      <c r="H59" s="21"/>
      <c r="I59" s="21"/>
      <c r="J59" s="13"/>
    </row>
    <row r="60" ht="13.5" customHeight="1">
      <c r="A60" s="61" t="s">
        <v>67</v>
      </c>
      <c r="B60" s="21"/>
      <c r="C60" s="21"/>
      <c r="D60" s="21"/>
      <c r="E60" s="21"/>
      <c r="F60" s="21"/>
      <c r="G60" s="21"/>
      <c r="H60" s="21"/>
      <c r="I60" s="21"/>
      <c r="J60" s="13"/>
    </row>
    <row r="61" ht="15.75" customHeight="1">
      <c r="A61" s="36">
        <v>1.0</v>
      </c>
      <c r="B61" s="49" t="s">
        <v>68</v>
      </c>
      <c r="C61" s="52">
        <v>1.0</v>
      </c>
      <c r="D61" s="52"/>
      <c r="E61" s="53">
        <v>7755.0</v>
      </c>
      <c r="F61" s="36"/>
      <c r="G61" s="36"/>
      <c r="H61" s="53">
        <f>E61*C61+F61+G61</f>
        <v>7755</v>
      </c>
      <c r="I61" s="62"/>
      <c r="J61" s="48">
        <f>H61+I61</f>
        <v>7755</v>
      </c>
    </row>
    <row r="62" ht="9.75" customHeight="1">
      <c r="A62" s="36"/>
      <c r="B62" s="51"/>
      <c r="C62" s="52"/>
      <c r="D62" s="52"/>
      <c r="E62" s="52"/>
      <c r="F62" s="36"/>
      <c r="G62" s="36"/>
      <c r="H62" s="52"/>
      <c r="I62" s="63"/>
      <c r="J62" s="48"/>
    </row>
    <row r="63" ht="15.75" customHeight="1">
      <c r="A63" s="36">
        <v>2.0</v>
      </c>
      <c r="B63" s="51" t="s">
        <v>69</v>
      </c>
      <c r="C63" s="52">
        <v>6.5</v>
      </c>
      <c r="D63" s="52" t="s">
        <v>70</v>
      </c>
      <c r="E63" s="53">
        <v>11000.0</v>
      </c>
      <c r="F63" s="36"/>
      <c r="G63" s="53">
        <v>2750.0</v>
      </c>
      <c r="H63" s="53">
        <f t="shared" ref="H63:H66" si="10">E63*C63+F63+G63</f>
        <v>74250</v>
      </c>
      <c r="I63" s="62"/>
      <c r="J63" s="48">
        <f t="shared" ref="J63:J66" si="11">H63+I63</f>
        <v>74250</v>
      </c>
    </row>
    <row r="64" ht="15.75" customHeight="1">
      <c r="A64" s="36">
        <v>3.0</v>
      </c>
      <c r="B64" s="51" t="s">
        <v>71</v>
      </c>
      <c r="C64" s="52">
        <v>2.0</v>
      </c>
      <c r="D64" s="52">
        <v>3229.0</v>
      </c>
      <c r="E64" s="53">
        <v>6985.0</v>
      </c>
      <c r="F64" s="36"/>
      <c r="G64" s="52"/>
      <c r="H64" s="53">
        <f t="shared" si="10"/>
        <v>13970</v>
      </c>
      <c r="I64" s="62"/>
      <c r="J64" s="48">
        <f t="shared" si="11"/>
        <v>13970</v>
      </c>
    </row>
    <row r="65" ht="15.75" customHeight="1">
      <c r="A65" s="36">
        <v>4.0</v>
      </c>
      <c r="B65" s="51" t="s">
        <v>72</v>
      </c>
      <c r="C65" s="52">
        <v>3.0</v>
      </c>
      <c r="D65" s="52" t="s">
        <v>70</v>
      </c>
      <c r="E65" s="53">
        <v>11000.0</v>
      </c>
      <c r="F65" s="36"/>
      <c r="G65" s="53">
        <v>3300.0</v>
      </c>
      <c r="H65" s="53">
        <f t="shared" si="10"/>
        <v>36300</v>
      </c>
      <c r="I65" s="62"/>
      <c r="J65" s="48">
        <f t="shared" si="11"/>
        <v>36300</v>
      </c>
    </row>
    <row r="66" ht="15.75" customHeight="1">
      <c r="A66" s="36">
        <v>5.0</v>
      </c>
      <c r="B66" s="51" t="s">
        <v>73</v>
      </c>
      <c r="C66" s="52">
        <v>4.5</v>
      </c>
      <c r="D66" s="52" t="s">
        <v>70</v>
      </c>
      <c r="E66" s="53">
        <v>11000.0</v>
      </c>
      <c r="F66" s="36"/>
      <c r="G66" s="53">
        <v>4400.0</v>
      </c>
      <c r="H66" s="53">
        <f t="shared" si="10"/>
        <v>53900</v>
      </c>
      <c r="I66" s="62"/>
      <c r="J66" s="48">
        <f t="shared" si="11"/>
        <v>53900</v>
      </c>
    </row>
    <row r="67" ht="9.75" customHeight="1">
      <c r="A67" s="36"/>
      <c r="B67" s="49"/>
      <c r="C67" s="52"/>
      <c r="D67" s="52"/>
      <c r="E67" s="52"/>
      <c r="F67" s="36"/>
      <c r="G67" s="52"/>
      <c r="H67" s="52"/>
      <c r="I67" s="63"/>
      <c r="J67" s="48"/>
    </row>
    <row r="68" ht="15.75" customHeight="1">
      <c r="A68" s="36">
        <v>6.0</v>
      </c>
      <c r="B68" s="51" t="s">
        <v>74</v>
      </c>
      <c r="C68" s="52">
        <v>1.0</v>
      </c>
      <c r="D68" s="52">
        <v>3231.0</v>
      </c>
      <c r="E68" s="53">
        <v>6985.0</v>
      </c>
      <c r="F68" s="36"/>
      <c r="G68" s="53">
        <v>1047.75</v>
      </c>
      <c r="H68" s="53">
        <f>E68*C68+F68+G68</f>
        <v>8032.75</v>
      </c>
      <c r="I68" s="62"/>
      <c r="J68" s="48">
        <f t="shared" ref="J68:J71" si="12">H68+I68</f>
        <v>8032.75</v>
      </c>
    </row>
    <row r="69" ht="15.75" customHeight="1">
      <c r="A69" s="36">
        <v>7.0</v>
      </c>
      <c r="B69" s="51" t="s">
        <v>75</v>
      </c>
      <c r="C69" s="52">
        <v>10.0</v>
      </c>
      <c r="D69" s="52">
        <v>3231.0</v>
      </c>
      <c r="E69" s="53">
        <v>7700.0</v>
      </c>
      <c r="F69" s="36"/>
      <c r="G69" s="53">
        <v>10010.0</v>
      </c>
      <c r="H69" s="53">
        <v>78750.0</v>
      </c>
      <c r="I69" s="62"/>
      <c r="J69" s="48">
        <f t="shared" si="12"/>
        <v>78750</v>
      </c>
    </row>
    <row r="70" ht="15.75" customHeight="1">
      <c r="A70" s="36">
        <v>8.0</v>
      </c>
      <c r="B70" s="51" t="s">
        <v>75</v>
      </c>
      <c r="C70" s="52">
        <v>3.5</v>
      </c>
      <c r="D70" s="52">
        <v>3231.0</v>
      </c>
      <c r="E70" s="53">
        <v>6655.0</v>
      </c>
      <c r="F70" s="36"/>
      <c r="G70" s="53">
        <v>2329.25</v>
      </c>
      <c r="H70" s="53">
        <v>23292.5</v>
      </c>
      <c r="I70" s="62"/>
      <c r="J70" s="48">
        <f t="shared" si="12"/>
        <v>23292.5</v>
      </c>
    </row>
    <row r="71" ht="15.75" customHeight="1">
      <c r="A71" s="36">
        <v>9.0</v>
      </c>
      <c r="B71" s="51" t="s">
        <v>76</v>
      </c>
      <c r="C71" s="52">
        <v>8.5</v>
      </c>
      <c r="D71" s="52">
        <v>3231.0</v>
      </c>
      <c r="E71" s="53">
        <v>6655.0</v>
      </c>
      <c r="F71" s="36"/>
      <c r="G71" s="53">
        <v>6488.63</v>
      </c>
      <c r="H71" s="53">
        <v>56870.0</v>
      </c>
      <c r="I71" s="62"/>
      <c r="J71" s="48">
        <f t="shared" si="12"/>
        <v>56870</v>
      </c>
    </row>
    <row r="72" ht="9.75" customHeight="1">
      <c r="A72" s="36"/>
      <c r="B72" s="49"/>
      <c r="C72" s="52"/>
      <c r="D72" s="52"/>
      <c r="E72" s="52"/>
      <c r="F72" s="36"/>
      <c r="G72" s="52"/>
      <c r="H72" s="52"/>
      <c r="I72" s="63"/>
      <c r="J72" s="48"/>
    </row>
    <row r="73" ht="13.5" customHeight="1">
      <c r="A73" s="36">
        <v>10.0</v>
      </c>
      <c r="B73" s="51" t="s">
        <v>77</v>
      </c>
      <c r="C73" s="64">
        <v>3.0</v>
      </c>
      <c r="D73" s="64">
        <v>5132.0</v>
      </c>
      <c r="E73" s="65">
        <v>5500.0</v>
      </c>
      <c r="F73" s="25"/>
      <c r="G73" s="64"/>
      <c r="H73" s="65">
        <f>E73*C73+F73+G73</f>
        <v>16500</v>
      </c>
      <c r="I73" s="37">
        <v>3000.0</v>
      </c>
      <c r="J73" s="48">
        <f>H73+I73</f>
        <v>19500</v>
      </c>
    </row>
    <row r="74" ht="9.75" customHeight="1">
      <c r="A74" s="36"/>
      <c r="B74" s="49"/>
      <c r="C74" s="52"/>
      <c r="D74" s="52"/>
      <c r="E74" s="52"/>
      <c r="F74" s="36"/>
      <c r="G74" s="52"/>
      <c r="H74" s="52"/>
      <c r="I74" s="63"/>
      <c r="J74" s="48"/>
    </row>
    <row r="75" ht="13.5" customHeight="1">
      <c r="A75" s="36">
        <v>11.0</v>
      </c>
      <c r="B75" s="49" t="s">
        <v>78</v>
      </c>
      <c r="C75" s="52">
        <v>2.0</v>
      </c>
      <c r="D75" s="52">
        <v>4222.0</v>
      </c>
      <c r="E75" s="53">
        <v>6655.0</v>
      </c>
      <c r="F75" s="36"/>
      <c r="G75" s="52"/>
      <c r="H75" s="53">
        <f t="shared" ref="H75:H76" si="13">E75*C75+F75+G75</f>
        <v>13310</v>
      </c>
      <c r="I75" s="62"/>
      <c r="J75" s="48">
        <f t="shared" ref="J75:J76" si="14">H75+I75</f>
        <v>13310</v>
      </c>
    </row>
    <row r="76" ht="13.5" customHeight="1">
      <c r="A76" s="36">
        <v>12.0</v>
      </c>
      <c r="B76" s="49" t="s">
        <v>79</v>
      </c>
      <c r="C76" s="52">
        <v>1.0</v>
      </c>
      <c r="D76" s="52">
        <v>4131.0</v>
      </c>
      <c r="E76" s="53">
        <v>6655.0</v>
      </c>
      <c r="F76" s="36"/>
      <c r="G76" s="52"/>
      <c r="H76" s="53">
        <f t="shared" si="13"/>
        <v>6655</v>
      </c>
      <c r="I76" s="62"/>
      <c r="J76" s="48">
        <f t="shared" si="14"/>
        <v>6655</v>
      </c>
    </row>
    <row r="77" ht="9.75" customHeight="1">
      <c r="A77" s="36"/>
      <c r="B77" s="49"/>
      <c r="C77" s="52"/>
      <c r="D77" s="52"/>
      <c r="E77" s="52"/>
      <c r="F77" s="36"/>
      <c r="G77" s="52"/>
      <c r="H77" s="52"/>
      <c r="I77" s="63"/>
      <c r="J77" s="48"/>
    </row>
    <row r="78" ht="13.5" customHeight="1">
      <c r="A78" s="36"/>
      <c r="B78" s="57" t="s">
        <v>33</v>
      </c>
      <c r="C78" s="57">
        <f>SUM(C61:C77)</f>
        <v>46</v>
      </c>
      <c r="D78" s="57"/>
      <c r="E78" s="58">
        <f>SUM(E61:E77)</f>
        <v>94545</v>
      </c>
      <c r="F78" s="36"/>
      <c r="G78" s="58">
        <f t="shared" ref="G78:I78" si="15">SUM(G61:G77)</f>
        <v>30325.63</v>
      </c>
      <c r="H78" s="66">
        <f t="shared" si="15"/>
        <v>389585.25</v>
      </c>
      <c r="I78" s="67">
        <f t="shared" si="15"/>
        <v>3000</v>
      </c>
      <c r="J78" s="60">
        <f>H78+I78</f>
        <v>392585.25</v>
      </c>
    </row>
    <row r="79" ht="13.5" customHeight="1">
      <c r="A79" s="36"/>
      <c r="B79" s="68" t="s">
        <v>34</v>
      </c>
      <c r="C79" s="68">
        <f>C61+C63+C64+C65+C66</f>
        <v>17</v>
      </c>
      <c r="D79" s="68"/>
      <c r="E79" s="69">
        <f>E61+E63+E64+E65+E66</f>
        <v>47740</v>
      </c>
      <c r="F79" s="70"/>
      <c r="G79" s="69">
        <f>G61+G65+G66+G63</f>
        <v>10450</v>
      </c>
      <c r="H79" s="69">
        <f>H61+H63+H64+H65+H66</f>
        <v>186175</v>
      </c>
      <c r="I79" s="71"/>
      <c r="J79" s="72">
        <f>J61+J63+J64+J65+J66</f>
        <v>186175</v>
      </c>
    </row>
    <row r="80" ht="13.5" customHeight="1">
      <c r="A80" s="36"/>
      <c r="B80" s="68" t="s">
        <v>35</v>
      </c>
      <c r="C80" s="68">
        <f>C68+C69+C70+C71</f>
        <v>23</v>
      </c>
      <c r="D80" s="68"/>
      <c r="E80" s="69">
        <f>E68+E69+E70+E71</f>
        <v>27995</v>
      </c>
      <c r="F80" s="70"/>
      <c r="G80" s="69">
        <f t="shared" ref="G80:H80" si="16">G68+G69+G70+G71</f>
        <v>19875.63</v>
      </c>
      <c r="H80" s="69">
        <f t="shared" si="16"/>
        <v>166945.25</v>
      </c>
      <c r="I80" s="71"/>
      <c r="J80" s="72">
        <f>J68+J69+J70+J71</f>
        <v>166945.25</v>
      </c>
    </row>
    <row r="81" ht="13.5" customHeight="1">
      <c r="A81" s="36"/>
      <c r="B81" s="68" t="s">
        <v>80</v>
      </c>
      <c r="C81" s="68">
        <v>3.0</v>
      </c>
      <c r="D81" s="68"/>
      <c r="E81" s="69">
        <f>E73</f>
        <v>5500</v>
      </c>
      <c r="F81" s="70"/>
      <c r="G81" s="68"/>
      <c r="H81" s="69">
        <f>H73</f>
        <v>16500</v>
      </c>
      <c r="I81" s="71"/>
      <c r="J81" s="72">
        <f>J73</f>
        <v>19500</v>
      </c>
    </row>
    <row r="82" ht="13.5" customHeight="1">
      <c r="A82" s="36"/>
      <c r="B82" s="68" t="s">
        <v>81</v>
      </c>
      <c r="C82" s="68">
        <v>3.0</v>
      </c>
      <c r="D82" s="68"/>
      <c r="E82" s="69">
        <v>6050.0</v>
      </c>
      <c r="F82" s="70"/>
      <c r="G82" s="68"/>
      <c r="H82" s="69">
        <f>H75+H76</f>
        <v>19965</v>
      </c>
      <c r="I82" s="71"/>
      <c r="J82" s="72">
        <f>J75+J76</f>
        <v>19965</v>
      </c>
    </row>
    <row r="83" ht="13.5" customHeight="1">
      <c r="A83" s="73" t="s">
        <v>82</v>
      </c>
      <c r="B83" s="21"/>
      <c r="C83" s="21"/>
      <c r="D83" s="21"/>
      <c r="E83" s="21"/>
      <c r="F83" s="21"/>
      <c r="G83" s="21"/>
      <c r="H83" s="21"/>
      <c r="I83" s="21"/>
      <c r="J83" s="13"/>
    </row>
    <row r="84" ht="13.5" customHeight="1">
      <c r="A84" s="70">
        <v>1.0</v>
      </c>
      <c r="B84" s="35" t="s">
        <v>83</v>
      </c>
      <c r="C84" s="31">
        <v>1.0</v>
      </c>
      <c r="D84" s="31" t="s">
        <v>70</v>
      </c>
      <c r="E84" s="32">
        <v>11000.0</v>
      </c>
      <c r="F84" s="32">
        <v>1100.0</v>
      </c>
      <c r="G84" s="32">
        <v>550.0</v>
      </c>
      <c r="H84" s="48">
        <f>E84*C84+F84+G84</f>
        <v>12650</v>
      </c>
      <c r="I84" s="28"/>
      <c r="J84" s="48">
        <f>H84+I84</f>
        <v>12650</v>
      </c>
    </row>
    <row r="85" ht="9.75" customHeight="1">
      <c r="A85" s="70"/>
      <c r="B85" s="30"/>
      <c r="C85" s="74"/>
      <c r="D85" s="74"/>
      <c r="E85" s="74"/>
      <c r="F85" s="74"/>
      <c r="G85" s="74"/>
      <c r="H85" s="48"/>
      <c r="I85" s="28"/>
      <c r="J85" s="48"/>
    </row>
    <row r="86" ht="13.5" customHeight="1">
      <c r="A86" s="70">
        <v>2.0</v>
      </c>
      <c r="B86" s="35" t="s">
        <v>84</v>
      </c>
      <c r="C86" s="31">
        <v>1.0</v>
      </c>
      <c r="D86" s="31">
        <v>3231.0</v>
      </c>
      <c r="E86" s="32">
        <v>7700.0</v>
      </c>
      <c r="F86" s="32"/>
      <c r="G86" s="32">
        <v>770.0</v>
      </c>
      <c r="H86" s="48">
        <f t="shared" ref="H86:H87" si="17">E86*C86+F86+G86</f>
        <v>8470</v>
      </c>
      <c r="I86" s="28"/>
      <c r="J86" s="48">
        <f t="shared" ref="J86:J87" si="18">H86+I86</f>
        <v>8470</v>
      </c>
    </row>
    <row r="87" ht="13.5" customHeight="1">
      <c r="A87" s="70">
        <v>3.0</v>
      </c>
      <c r="B87" s="35" t="s">
        <v>84</v>
      </c>
      <c r="C87" s="31">
        <v>1.0</v>
      </c>
      <c r="D87" s="31">
        <v>3231.0</v>
      </c>
      <c r="E87" s="32">
        <v>6655.0</v>
      </c>
      <c r="F87" s="32"/>
      <c r="G87" s="32"/>
      <c r="H87" s="48">
        <f t="shared" si="17"/>
        <v>6655</v>
      </c>
      <c r="I87" s="28"/>
      <c r="J87" s="48">
        <f t="shared" si="18"/>
        <v>6655</v>
      </c>
    </row>
    <row r="88" ht="9.75" customHeight="1">
      <c r="A88" s="70"/>
      <c r="B88" s="30"/>
      <c r="C88" s="75"/>
      <c r="D88" s="75"/>
      <c r="E88" s="75"/>
      <c r="F88" s="75"/>
      <c r="G88" s="75"/>
      <c r="H88" s="48"/>
      <c r="I88" s="28"/>
      <c r="J88" s="48"/>
    </row>
    <row r="89" ht="13.5" customHeight="1">
      <c r="A89" s="70">
        <v>4.0</v>
      </c>
      <c r="B89" s="51" t="s">
        <v>77</v>
      </c>
      <c r="C89" s="52">
        <v>1.0</v>
      </c>
      <c r="D89" s="52">
        <v>5132.0</v>
      </c>
      <c r="E89" s="53">
        <v>5500.0</v>
      </c>
      <c r="F89" s="76"/>
      <c r="G89" s="52"/>
      <c r="H89" s="48">
        <f>E89*C89+F89+G89</f>
        <v>5500</v>
      </c>
      <c r="I89" s="34">
        <v>1000.0</v>
      </c>
      <c r="J89" s="48">
        <f>H89+I89</f>
        <v>6500</v>
      </c>
    </row>
    <row r="90" ht="9.75" customHeight="1">
      <c r="A90" s="70"/>
      <c r="B90" s="30"/>
      <c r="C90" s="75"/>
      <c r="D90" s="75"/>
      <c r="E90" s="75"/>
      <c r="F90" s="75"/>
      <c r="G90" s="75"/>
      <c r="H90" s="48"/>
      <c r="I90" s="63"/>
      <c r="J90" s="48"/>
    </row>
    <row r="91" ht="13.5" customHeight="1">
      <c r="A91" s="70">
        <v>5.0</v>
      </c>
      <c r="B91" s="49" t="s">
        <v>85</v>
      </c>
      <c r="C91" s="31">
        <v>0.5</v>
      </c>
      <c r="D91" s="31">
        <v>4114.0</v>
      </c>
      <c r="E91" s="32">
        <v>5500.0</v>
      </c>
      <c r="F91" s="31"/>
      <c r="G91" s="31"/>
      <c r="H91" s="48">
        <f t="shared" ref="H91:H92" si="19">E91*C91+F91+G91</f>
        <v>2750</v>
      </c>
      <c r="I91" s="34">
        <v>500.0</v>
      </c>
      <c r="J91" s="48">
        <f t="shared" ref="J91:J92" si="20">H91+I91</f>
        <v>3250</v>
      </c>
    </row>
    <row r="92" ht="13.5" customHeight="1">
      <c r="A92" s="70">
        <v>6.0</v>
      </c>
      <c r="B92" s="30" t="s">
        <v>57</v>
      </c>
      <c r="C92" s="31">
        <v>1.0</v>
      </c>
      <c r="D92" s="31">
        <v>8322.0</v>
      </c>
      <c r="E92" s="32">
        <v>5500.0</v>
      </c>
      <c r="F92" s="31"/>
      <c r="G92" s="31"/>
      <c r="H92" s="48">
        <f t="shared" si="19"/>
        <v>5500</v>
      </c>
      <c r="I92" s="34">
        <v>1000.0</v>
      </c>
      <c r="J92" s="48">
        <f t="shared" si="20"/>
        <v>6500</v>
      </c>
    </row>
    <row r="93" ht="9.75" customHeight="1">
      <c r="A93" s="70"/>
      <c r="B93" s="31"/>
      <c r="C93" s="75"/>
      <c r="D93" s="75"/>
      <c r="E93" s="75"/>
      <c r="F93" s="75"/>
      <c r="G93" s="75"/>
      <c r="H93" s="48"/>
      <c r="I93" s="28"/>
      <c r="J93" s="48"/>
    </row>
    <row r="94" ht="13.5" customHeight="1">
      <c r="A94" s="36"/>
      <c r="B94" s="57" t="s">
        <v>33</v>
      </c>
      <c r="C94" s="57">
        <f>SUM(C84:C93)</f>
        <v>5.5</v>
      </c>
      <c r="D94" s="57"/>
      <c r="E94" s="58">
        <f>SUM(E84:E93)</f>
        <v>41855</v>
      </c>
      <c r="F94" s="58">
        <f>F84</f>
        <v>1100</v>
      </c>
      <c r="G94" s="58">
        <f>G84+G86</f>
        <v>1320</v>
      </c>
      <c r="H94" s="60">
        <f>H84+H86+H87+H89+H91+H92</f>
        <v>41525</v>
      </c>
      <c r="I94" s="40">
        <f>SUM(I84:I92)</f>
        <v>2500</v>
      </c>
      <c r="J94" s="60">
        <f t="shared" ref="J94:J98" si="21">H94+I94</f>
        <v>44025</v>
      </c>
    </row>
    <row r="95" ht="13.5" customHeight="1">
      <c r="A95" s="70"/>
      <c r="B95" s="31" t="s">
        <v>34</v>
      </c>
      <c r="C95" s="31">
        <v>1.0</v>
      </c>
      <c r="D95" s="31"/>
      <c r="E95" s="32">
        <f>E84</f>
        <v>11000</v>
      </c>
      <c r="F95" s="32">
        <f>F94</f>
        <v>1100</v>
      </c>
      <c r="G95" s="32">
        <f>G84</f>
        <v>550</v>
      </c>
      <c r="H95" s="48">
        <v>11500.0</v>
      </c>
      <c r="I95" s="28"/>
      <c r="J95" s="48">
        <f t="shared" si="21"/>
        <v>11500</v>
      </c>
    </row>
    <row r="96" ht="13.5" customHeight="1">
      <c r="A96" s="70"/>
      <c r="B96" s="31" t="s">
        <v>35</v>
      </c>
      <c r="C96" s="31">
        <v>2.0</v>
      </c>
      <c r="D96" s="31"/>
      <c r="E96" s="32">
        <f>E86+E87</f>
        <v>14355</v>
      </c>
      <c r="F96" s="32"/>
      <c r="G96" s="32">
        <f>G86</f>
        <v>770</v>
      </c>
      <c r="H96" s="48">
        <v>13750.0</v>
      </c>
      <c r="I96" s="28"/>
      <c r="J96" s="48">
        <f t="shared" si="21"/>
        <v>13750</v>
      </c>
    </row>
    <row r="97" ht="13.5" customHeight="1">
      <c r="A97" s="70"/>
      <c r="B97" s="31" t="s">
        <v>36</v>
      </c>
      <c r="C97" s="52">
        <v>1.0</v>
      </c>
      <c r="D97" s="52"/>
      <c r="E97" s="53">
        <f>E89</f>
        <v>5500</v>
      </c>
      <c r="F97" s="76"/>
      <c r="G97" s="36"/>
      <c r="H97" s="48">
        <f t="shared" ref="H97:I97" si="22">H89</f>
        <v>5500</v>
      </c>
      <c r="I97" s="34">
        <f t="shared" si="22"/>
        <v>1000</v>
      </c>
      <c r="J97" s="48">
        <f t="shared" si="21"/>
        <v>6500</v>
      </c>
    </row>
    <row r="98" ht="13.5" customHeight="1">
      <c r="A98" s="70"/>
      <c r="B98" s="31" t="s">
        <v>37</v>
      </c>
      <c r="C98" s="31">
        <v>1.5</v>
      </c>
      <c r="D98" s="31"/>
      <c r="E98" s="32">
        <f>E91+E92</f>
        <v>11000</v>
      </c>
      <c r="F98" s="36"/>
      <c r="G98" s="36"/>
      <c r="H98" s="48">
        <f t="shared" ref="H98:I98" si="23">H91+H92</f>
        <v>8250</v>
      </c>
      <c r="I98" s="34">
        <f t="shared" si="23"/>
        <v>1500</v>
      </c>
      <c r="J98" s="48">
        <f t="shared" si="21"/>
        <v>9750</v>
      </c>
    </row>
    <row r="99" ht="13.5" customHeight="1">
      <c r="A99" s="61" t="s">
        <v>86</v>
      </c>
      <c r="B99" s="21"/>
      <c r="C99" s="21"/>
      <c r="D99" s="21"/>
      <c r="E99" s="21"/>
      <c r="F99" s="21"/>
      <c r="G99" s="21"/>
      <c r="H99" s="21"/>
      <c r="I99" s="21"/>
      <c r="J99" s="13"/>
    </row>
    <row r="100" ht="15.75" customHeight="1">
      <c r="A100" s="36">
        <v>1.0</v>
      </c>
      <c r="B100" s="35" t="s">
        <v>83</v>
      </c>
      <c r="C100" s="31">
        <v>1.5</v>
      </c>
      <c r="D100" s="31" t="s">
        <v>70</v>
      </c>
      <c r="E100" s="32">
        <v>11000.0</v>
      </c>
      <c r="F100" s="32">
        <v>1100.0</v>
      </c>
      <c r="G100" s="32">
        <v>1100.0</v>
      </c>
      <c r="H100" s="32">
        <f t="shared" ref="H100:H108" si="24">E100*C100+F100+G100</f>
        <v>18700</v>
      </c>
      <c r="I100" s="34"/>
      <c r="J100" s="50">
        <f t="shared" ref="J100:J114" si="25">H100+I100</f>
        <v>18700</v>
      </c>
    </row>
    <row r="101" ht="9.75" customHeight="1">
      <c r="A101" s="36"/>
      <c r="B101" s="30"/>
      <c r="C101" s="31"/>
      <c r="D101" s="31"/>
      <c r="E101" s="76"/>
      <c r="F101" s="76"/>
      <c r="G101" s="76"/>
      <c r="H101" s="32">
        <f t="shared" si="24"/>
        <v>0</v>
      </c>
      <c r="I101" s="34"/>
      <c r="J101" s="50">
        <f t="shared" si="25"/>
        <v>0</v>
      </c>
    </row>
    <row r="102" ht="13.5" customHeight="1">
      <c r="A102" s="36">
        <v>2.0</v>
      </c>
      <c r="B102" s="35" t="s">
        <v>87</v>
      </c>
      <c r="C102" s="31">
        <v>1.0</v>
      </c>
      <c r="D102" s="31">
        <v>3231.0</v>
      </c>
      <c r="E102" s="32">
        <v>7700.0</v>
      </c>
      <c r="F102" s="50"/>
      <c r="G102" s="32">
        <v>1155.0</v>
      </c>
      <c r="H102" s="32">
        <f t="shared" si="24"/>
        <v>8855</v>
      </c>
      <c r="I102" s="34"/>
      <c r="J102" s="50">
        <f t="shared" si="25"/>
        <v>8855</v>
      </c>
    </row>
    <row r="103" ht="13.5" customHeight="1">
      <c r="A103" s="36">
        <v>3.0</v>
      </c>
      <c r="B103" s="30" t="s">
        <v>84</v>
      </c>
      <c r="C103" s="31">
        <v>1.0</v>
      </c>
      <c r="D103" s="31">
        <v>3231.0</v>
      </c>
      <c r="E103" s="32">
        <v>6655.0</v>
      </c>
      <c r="F103" s="50"/>
      <c r="G103" s="32"/>
      <c r="H103" s="32">
        <f t="shared" si="24"/>
        <v>6655</v>
      </c>
      <c r="I103" s="34"/>
      <c r="J103" s="50">
        <f t="shared" si="25"/>
        <v>6655</v>
      </c>
    </row>
    <row r="104" ht="9.75" customHeight="1">
      <c r="A104" s="36"/>
      <c r="B104" s="30"/>
      <c r="C104" s="31"/>
      <c r="D104" s="31"/>
      <c r="E104" s="31"/>
      <c r="F104" s="74"/>
      <c r="G104" s="31"/>
      <c r="H104" s="32">
        <f t="shared" si="24"/>
        <v>0</v>
      </c>
      <c r="I104" s="34"/>
      <c r="J104" s="50">
        <f t="shared" si="25"/>
        <v>0</v>
      </c>
    </row>
    <row r="105" ht="13.5" customHeight="1">
      <c r="A105" s="36">
        <v>4.0</v>
      </c>
      <c r="B105" s="51" t="s">
        <v>77</v>
      </c>
      <c r="C105" s="52">
        <v>1.5</v>
      </c>
      <c r="D105" s="52">
        <v>5132.0</v>
      </c>
      <c r="E105" s="53">
        <v>5500.0</v>
      </c>
      <c r="F105" s="31"/>
      <c r="G105" s="31"/>
      <c r="H105" s="32">
        <f t="shared" si="24"/>
        <v>8250</v>
      </c>
      <c r="I105" s="34">
        <v>1500.0</v>
      </c>
      <c r="J105" s="50">
        <f t="shared" si="25"/>
        <v>9750</v>
      </c>
    </row>
    <row r="106" ht="9.75" customHeight="1">
      <c r="A106" s="36"/>
      <c r="B106" s="30"/>
      <c r="C106" s="75"/>
      <c r="D106" s="75"/>
      <c r="E106" s="77"/>
      <c r="F106" s="75"/>
      <c r="G106" s="75"/>
      <c r="H106" s="32">
        <f t="shared" si="24"/>
        <v>0</v>
      </c>
      <c r="I106" s="62"/>
      <c r="J106" s="50">
        <f t="shared" si="25"/>
        <v>0</v>
      </c>
    </row>
    <row r="107" ht="13.5" customHeight="1">
      <c r="A107" s="36">
        <v>5.0</v>
      </c>
      <c r="B107" s="49" t="s">
        <v>57</v>
      </c>
      <c r="C107" s="31">
        <v>1.0</v>
      </c>
      <c r="D107" s="31">
        <v>8322.0</v>
      </c>
      <c r="E107" s="32">
        <v>5500.0</v>
      </c>
      <c r="F107" s="31"/>
      <c r="G107" s="31"/>
      <c r="H107" s="32">
        <f t="shared" si="24"/>
        <v>5500</v>
      </c>
      <c r="I107" s="34">
        <v>1000.0</v>
      </c>
      <c r="J107" s="50">
        <f t="shared" si="25"/>
        <v>6500</v>
      </c>
    </row>
    <row r="108" ht="13.5" customHeight="1">
      <c r="A108" s="36">
        <v>6.0</v>
      </c>
      <c r="B108" s="30" t="s">
        <v>88</v>
      </c>
      <c r="C108" s="31">
        <v>0.5</v>
      </c>
      <c r="D108" s="31">
        <v>9141.0</v>
      </c>
      <c r="E108" s="32">
        <v>5500.0</v>
      </c>
      <c r="F108" s="31"/>
      <c r="G108" s="31"/>
      <c r="H108" s="32">
        <f t="shared" si="24"/>
        <v>2750</v>
      </c>
      <c r="I108" s="34">
        <v>500.0</v>
      </c>
      <c r="J108" s="50">
        <f t="shared" si="25"/>
        <v>3250</v>
      </c>
    </row>
    <row r="109" ht="9.75" customHeight="1">
      <c r="A109" s="36"/>
      <c r="B109" s="30"/>
      <c r="C109" s="31"/>
      <c r="D109" s="31"/>
      <c r="E109" s="31"/>
      <c r="F109" s="31"/>
      <c r="G109" s="31"/>
      <c r="H109" s="32"/>
      <c r="I109" s="34"/>
      <c r="J109" s="50">
        <f t="shared" si="25"/>
        <v>0</v>
      </c>
    </row>
    <row r="110" ht="13.5" customHeight="1">
      <c r="A110" s="36"/>
      <c r="B110" s="57" t="s">
        <v>33</v>
      </c>
      <c r="C110" s="57">
        <f>SUM(C100:C109)</f>
        <v>6.5</v>
      </c>
      <c r="D110" s="57"/>
      <c r="E110" s="58">
        <f>SUM(E100:E109)</f>
        <v>41855</v>
      </c>
      <c r="F110" s="58">
        <f>F100</f>
        <v>1100</v>
      </c>
      <c r="G110" s="58">
        <f>G100+G102+G103</f>
        <v>2255</v>
      </c>
      <c r="H110" s="58">
        <f>SUM(H100:H109)</f>
        <v>50710</v>
      </c>
      <c r="I110" s="78">
        <f>SUM(I100:I108)</f>
        <v>3000</v>
      </c>
      <c r="J110" s="79">
        <f t="shared" si="25"/>
        <v>53710</v>
      </c>
    </row>
    <row r="111" ht="13.5" customHeight="1">
      <c r="A111" s="36"/>
      <c r="B111" s="31" t="s">
        <v>34</v>
      </c>
      <c r="C111" s="31">
        <v>1.5</v>
      </c>
      <c r="D111" s="31"/>
      <c r="E111" s="32">
        <f>E100</f>
        <v>11000</v>
      </c>
      <c r="F111" s="32">
        <f>F110</f>
        <v>1100</v>
      </c>
      <c r="G111" s="32">
        <f t="shared" ref="G111:H111" si="26">G100</f>
        <v>1100</v>
      </c>
      <c r="H111" s="32">
        <f t="shared" si="26"/>
        <v>18700</v>
      </c>
      <c r="I111" s="34"/>
      <c r="J111" s="50">
        <f t="shared" si="25"/>
        <v>18700</v>
      </c>
    </row>
    <row r="112" ht="13.5" customHeight="1">
      <c r="A112" s="36"/>
      <c r="B112" s="31" t="s">
        <v>35</v>
      </c>
      <c r="C112" s="31">
        <v>2.0</v>
      </c>
      <c r="D112" s="31"/>
      <c r="E112" s="32">
        <f>E102+E103</f>
        <v>14355</v>
      </c>
      <c r="F112" s="32"/>
      <c r="G112" s="32">
        <f t="shared" ref="G112:H112" si="27">G102+G103</f>
        <v>1155</v>
      </c>
      <c r="H112" s="32">
        <f t="shared" si="27"/>
        <v>15510</v>
      </c>
      <c r="I112" s="34"/>
      <c r="J112" s="50">
        <f t="shared" si="25"/>
        <v>15510</v>
      </c>
    </row>
    <row r="113" ht="13.5" customHeight="1">
      <c r="A113" s="36"/>
      <c r="B113" s="31" t="s">
        <v>36</v>
      </c>
      <c r="C113" s="31">
        <v>1.5</v>
      </c>
      <c r="D113" s="31"/>
      <c r="E113" s="32">
        <f>E105</f>
        <v>5500</v>
      </c>
      <c r="F113" s="31"/>
      <c r="G113" s="31"/>
      <c r="H113" s="32">
        <f t="shared" ref="H113:I113" si="28">H105</f>
        <v>8250</v>
      </c>
      <c r="I113" s="34">
        <f t="shared" si="28"/>
        <v>1500</v>
      </c>
      <c r="J113" s="50">
        <f t="shared" si="25"/>
        <v>9750</v>
      </c>
    </row>
    <row r="114" ht="13.5" customHeight="1">
      <c r="A114" s="36"/>
      <c r="B114" s="31" t="s">
        <v>37</v>
      </c>
      <c r="C114" s="31">
        <v>1.5</v>
      </c>
      <c r="D114" s="31"/>
      <c r="E114" s="32">
        <f>E107+E108</f>
        <v>11000</v>
      </c>
      <c r="F114" s="31"/>
      <c r="G114" s="31"/>
      <c r="H114" s="32">
        <f t="shared" ref="H114:I114" si="29">H107+H108</f>
        <v>8250</v>
      </c>
      <c r="I114" s="34">
        <f t="shared" si="29"/>
        <v>1500</v>
      </c>
      <c r="J114" s="50">
        <f t="shared" si="25"/>
        <v>9750</v>
      </c>
    </row>
    <row r="115" ht="13.5" customHeight="1">
      <c r="A115" s="61" t="s">
        <v>89</v>
      </c>
      <c r="B115" s="21"/>
      <c r="C115" s="21"/>
      <c r="D115" s="21"/>
      <c r="E115" s="21"/>
      <c r="F115" s="21"/>
      <c r="G115" s="21"/>
      <c r="H115" s="21"/>
      <c r="I115" s="21"/>
      <c r="J115" s="13"/>
    </row>
    <row r="116" ht="13.5" customHeight="1">
      <c r="A116" s="36">
        <v>1.0</v>
      </c>
      <c r="B116" s="35" t="s">
        <v>90</v>
      </c>
      <c r="C116" s="52">
        <v>1.0</v>
      </c>
      <c r="D116" s="52" t="s">
        <v>70</v>
      </c>
      <c r="E116" s="53">
        <v>11000.0</v>
      </c>
      <c r="F116" s="53">
        <v>1100.0</v>
      </c>
      <c r="G116" s="52"/>
      <c r="H116" s="53">
        <f>E116*C116+F116+G116</f>
        <v>12100</v>
      </c>
      <c r="I116" s="62"/>
      <c r="J116" s="48">
        <f>H116+I116</f>
        <v>12100</v>
      </c>
    </row>
    <row r="117" ht="9.75" customHeight="1">
      <c r="A117" s="36"/>
      <c r="B117" s="30"/>
      <c r="C117" s="31"/>
      <c r="D117" s="31"/>
      <c r="E117" s="76"/>
      <c r="F117" s="76"/>
      <c r="G117" s="76"/>
      <c r="H117" s="53"/>
      <c r="I117" s="80"/>
      <c r="J117" s="48"/>
    </row>
    <row r="118" ht="13.5" customHeight="1">
      <c r="A118" s="36">
        <v>2.0</v>
      </c>
      <c r="B118" s="35" t="s">
        <v>91</v>
      </c>
      <c r="C118" s="31">
        <v>2.0</v>
      </c>
      <c r="D118" s="31">
        <v>3231.0</v>
      </c>
      <c r="E118" s="32">
        <v>6655.0</v>
      </c>
      <c r="F118" s="31"/>
      <c r="G118" s="32">
        <v>665.0</v>
      </c>
      <c r="H118" s="53">
        <f>E118*C118+F118+G118</f>
        <v>13975</v>
      </c>
      <c r="I118" s="34"/>
      <c r="J118" s="48">
        <f>H118+I118</f>
        <v>13975</v>
      </c>
    </row>
    <row r="119" ht="9.75" customHeight="1">
      <c r="A119" s="36"/>
      <c r="B119" s="30"/>
      <c r="C119" s="75"/>
      <c r="D119" s="75"/>
      <c r="E119" s="75"/>
      <c r="F119" s="75"/>
      <c r="G119" s="75"/>
      <c r="H119" s="53"/>
      <c r="I119" s="63"/>
      <c r="J119" s="48"/>
    </row>
    <row r="120" ht="13.5" customHeight="1">
      <c r="A120" s="36">
        <v>3.0</v>
      </c>
      <c r="B120" s="51" t="s">
        <v>77</v>
      </c>
      <c r="C120" s="52">
        <v>1.0</v>
      </c>
      <c r="D120" s="52">
        <v>5132.0</v>
      </c>
      <c r="E120" s="53">
        <v>5500.0</v>
      </c>
      <c r="F120" s="76"/>
      <c r="G120" s="52"/>
      <c r="H120" s="53">
        <f>E120*C120+F120+G120</f>
        <v>5500</v>
      </c>
      <c r="I120" s="34">
        <v>1000.0</v>
      </c>
      <c r="J120" s="48">
        <f>H120+I120</f>
        <v>6500</v>
      </c>
    </row>
    <row r="121" ht="9.75" customHeight="1">
      <c r="A121" s="36"/>
      <c r="B121" s="30"/>
      <c r="C121" s="75"/>
      <c r="D121" s="75"/>
      <c r="E121" s="75"/>
      <c r="F121" s="75"/>
      <c r="G121" s="75"/>
      <c r="H121" s="53"/>
      <c r="I121" s="63"/>
      <c r="J121" s="48"/>
    </row>
    <row r="122" ht="13.5" customHeight="1">
      <c r="A122" s="36">
        <v>4.0</v>
      </c>
      <c r="B122" s="30" t="s">
        <v>92</v>
      </c>
      <c r="C122" s="31">
        <v>1.0</v>
      </c>
      <c r="D122" s="31">
        <v>8322.0</v>
      </c>
      <c r="E122" s="32">
        <v>5500.0</v>
      </c>
      <c r="F122" s="31"/>
      <c r="G122" s="31"/>
      <c r="H122" s="53">
        <f>E122*C122+F122+G122</f>
        <v>5500</v>
      </c>
      <c r="I122" s="34">
        <v>1000.0</v>
      </c>
      <c r="J122" s="48">
        <f>H122+I122</f>
        <v>6500</v>
      </c>
    </row>
    <row r="123" ht="9.75" customHeight="1">
      <c r="A123" s="36"/>
      <c r="B123" s="30"/>
      <c r="C123" s="75"/>
      <c r="D123" s="75"/>
      <c r="E123" s="75"/>
      <c r="F123" s="75"/>
      <c r="G123" s="75"/>
      <c r="H123" s="75"/>
      <c r="I123" s="63"/>
      <c r="J123" s="48"/>
    </row>
    <row r="124" ht="13.5" customHeight="1">
      <c r="A124" s="36"/>
      <c r="B124" s="57" t="s">
        <v>33</v>
      </c>
      <c r="C124" s="57">
        <f>SUM(C116:C123)</f>
        <v>5</v>
      </c>
      <c r="D124" s="57"/>
      <c r="E124" s="58">
        <f>SUM(E116:E123)</f>
        <v>28655</v>
      </c>
      <c r="F124" s="58">
        <f>F116</f>
        <v>1100</v>
      </c>
      <c r="G124" s="58">
        <f>G118</f>
        <v>665</v>
      </c>
      <c r="H124" s="58">
        <f>SUM(H116:H123)</f>
        <v>37075</v>
      </c>
      <c r="I124" s="78">
        <f>I116+I118+I120+I122</f>
        <v>2000</v>
      </c>
      <c r="J124" s="60">
        <f t="shared" ref="J124:J128" si="31">H124+I124</f>
        <v>39075</v>
      </c>
    </row>
    <row r="125" ht="13.5" customHeight="1">
      <c r="A125" s="36"/>
      <c r="B125" s="31" t="s">
        <v>34</v>
      </c>
      <c r="C125" s="31">
        <v>1.0</v>
      </c>
      <c r="D125" s="31"/>
      <c r="E125" s="53">
        <f t="shared" ref="E125:F125" si="30">E116</f>
        <v>11000</v>
      </c>
      <c r="F125" s="53">
        <f t="shared" si="30"/>
        <v>1100</v>
      </c>
      <c r="G125" s="52"/>
      <c r="H125" s="53">
        <f>H116</f>
        <v>12100</v>
      </c>
      <c r="I125" s="62"/>
      <c r="J125" s="48">
        <f t="shared" si="31"/>
        <v>12100</v>
      </c>
    </row>
    <row r="126" ht="13.5" customHeight="1">
      <c r="A126" s="36"/>
      <c r="B126" s="31" t="s">
        <v>35</v>
      </c>
      <c r="C126" s="31">
        <v>2.0</v>
      </c>
      <c r="D126" s="31"/>
      <c r="E126" s="32">
        <f>E118</f>
        <v>6655</v>
      </c>
      <c r="F126" s="76"/>
      <c r="G126" s="32">
        <f>G124</f>
        <v>665</v>
      </c>
      <c r="H126" s="32">
        <f>H118</f>
        <v>13975</v>
      </c>
      <c r="I126" s="34">
        <v>900.0</v>
      </c>
      <c r="J126" s="48">
        <f t="shared" si="31"/>
        <v>14875</v>
      </c>
    </row>
    <row r="127" ht="13.5" customHeight="1">
      <c r="A127" s="36"/>
      <c r="B127" s="31" t="s">
        <v>36</v>
      </c>
      <c r="C127" s="31">
        <v>1.0</v>
      </c>
      <c r="D127" s="31"/>
      <c r="E127" s="53">
        <f>E120</f>
        <v>5500</v>
      </c>
      <c r="F127" s="76"/>
      <c r="G127" s="52"/>
      <c r="H127" s="32">
        <f t="shared" ref="H127:I127" si="32">H120</f>
        <v>5500</v>
      </c>
      <c r="I127" s="34">
        <f t="shared" si="32"/>
        <v>1000</v>
      </c>
      <c r="J127" s="48">
        <f t="shared" si="31"/>
        <v>6500</v>
      </c>
    </row>
    <row r="128" ht="13.5" customHeight="1">
      <c r="A128" s="36"/>
      <c r="B128" s="31" t="s">
        <v>37</v>
      </c>
      <c r="C128" s="52">
        <v>1.0</v>
      </c>
      <c r="D128" s="36"/>
      <c r="E128" s="32">
        <f>E122</f>
        <v>5500</v>
      </c>
      <c r="F128" s="31"/>
      <c r="G128" s="31"/>
      <c r="H128" s="32">
        <f t="shared" ref="H128:I128" si="33">H122</f>
        <v>5500</v>
      </c>
      <c r="I128" s="34">
        <f t="shared" si="33"/>
        <v>1000</v>
      </c>
      <c r="J128" s="48">
        <f t="shared" si="31"/>
        <v>6500</v>
      </c>
    </row>
    <row r="129" ht="13.5" customHeight="1">
      <c r="A129" s="61" t="s">
        <v>93</v>
      </c>
      <c r="B129" s="21"/>
      <c r="C129" s="21"/>
      <c r="D129" s="21"/>
      <c r="E129" s="21"/>
      <c r="F129" s="21"/>
      <c r="G129" s="21"/>
      <c r="H129" s="21"/>
      <c r="I129" s="21"/>
      <c r="J129" s="13"/>
    </row>
    <row r="130" ht="13.5" customHeight="1">
      <c r="A130" s="36">
        <v>1.0</v>
      </c>
      <c r="B130" s="35" t="s">
        <v>90</v>
      </c>
      <c r="C130" s="81">
        <v>1.0</v>
      </c>
      <c r="D130" s="81" t="s">
        <v>70</v>
      </c>
      <c r="E130" s="32">
        <v>11000.0</v>
      </c>
      <c r="F130" s="32">
        <v>1100.0</v>
      </c>
      <c r="G130" s="32">
        <v>1100.0</v>
      </c>
      <c r="H130" s="32">
        <f>E130*C130+F130+G130</f>
        <v>13200</v>
      </c>
      <c r="I130" s="34"/>
      <c r="J130" s="48">
        <f>I130+H130</f>
        <v>13200</v>
      </c>
    </row>
    <row r="131" ht="9.75" customHeight="1">
      <c r="A131" s="36"/>
      <c r="B131" s="35"/>
      <c r="C131" s="31"/>
      <c r="D131" s="31"/>
      <c r="E131" s="31"/>
      <c r="F131" s="76"/>
      <c r="G131" s="32"/>
      <c r="H131" s="32"/>
      <c r="I131" s="54"/>
      <c r="J131" s="48"/>
    </row>
    <row r="132" ht="13.5" customHeight="1">
      <c r="A132" s="36">
        <v>2.0</v>
      </c>
      <c r="B132" s="35" t="s">
        <v>84</v>
      </c>
      <c r="C132" s="31">
        <v>1.0</v>
      </c>
      <c r="D132" s="31">
        <v>3231.0</v>
      </c>
      <c r="E132" s="32">
        <v>7700.0</v>
      </c>
      <c r="F132" s="32"/>
      <c r="G132" s="32">
        <v>1155.0</v>
      </c>
      <c r="H132" s="32">
        <f t="shared" ref="H132:H133" si="34">E132*C132+F132+G132</f>
        <v>8855</v>
      </c>
      <c r="I132" s="34"/>
      <c r="J132" s="48">
        <f t="shared" ref="J132:J133" si="35">I132+H132</f>
        <v>8855</v>
      </c>
    </row>
    <row r="133" ht="13.5" customHeight="1">
      <c r="A133" s="36">
        <v>3.0</v>
      </c>
      <c r="B133" s="30" t="s">
        <v>84</v>
      </c>
      <c r="C133" s="31">
        <v>1.0</v>
      </c>
      <c r="D133" s="31">
        <v>3231.0</v>
      </c>
      <c r="E133" s="32">
        <v>6655.0</v>
      </c>
      <c r="F133" s="32"/>
      <c r="G133" s="32">
        <v>998.25</v>
      </c>
      <c r="H133" s="32">
        <f t="shared" si="34"/>
        <v>7653.25</v>
      </c>
      <c r="I133" s="34"/>
      <c r="J133" s="48">
        <f t="shared" si="35"/>
        <v>7653.25</v>
      </c>
    </row>
    <row r="134" ht="9.75" customHeight="1">
      <c r="A134" s="36"/>
      <c r="B134" s="35"/>
      <c r="C134" s="31"/>
      <c r="D134" s="31"/>
      <c r="E134" s="31"/>
      <c r="F134" s="31"/>
      <c r="G134" s="31"/>
      <c r="H134" s="32"/>
      <c r="I134" s="54"/>
      <c r="J134" s="48"/>
    </row>
    <row r="135" ht="13.5" customHeight="1">
      <c r="A135" s="36">
        <v>4.0</v>
      </c>
      <c r="B135" s="51" t="s">
        <v>77</v>
      </c>
      <c r="C135" s="52">
        <v>1.5</v>
      </c>
      <c r="D135" s="52">
        <v>5132.0</v>
      </c>
      <c r="E135" s="53">
        <v>5500.0</v>
      </c>
      <c r="F135" s="52"/>
      <c r="G135" s="52"/>
      <c r="H135" s="32">
        <f>E135*C135+F135+G135</f>
        <v>8250</v>
      </c>
      <c r="I135" s="62">
        <v>1500.0</v>
      </c>
      <c r="J135" s="48">
        <f>I135+H135</f>
        <v>9750</v>
      </c>
    </row>
    <row r="136" ht="9.75" customHeight="1">
      <c r="A136" s="36"/>
      <c r="B136" s="30"/>
      <c r="C136" s="31"/>
      <c r="D136" s="31"/>
      <c r="E136" s="31"/>
      <c r="F136" s="31"/>
      <c r="G136" s="31"/>
      <c r="H136" s="32"/>
      <c r="I136" s="54"/>
      <c r="J136" s="48"/>
    </row>
    <row r="137" ht="13.5" customHeight="1">
      <c r="A137" s="36">
        <v>5.0</v>
      </c>
      <c r="B137" s="30" t="s">
        <v>92</v>
      </c>
      <c r="C137" s="31">
        <v>1.0</v>
      </c>
      <c r="D137" s="31">
        <v>8322.0</v>
      </c>
      <c r="E137" s="32">
        <v>5500.0</v>
      </c>
      <c r="F137" s="31"/>
      <c r="G137" s="31"/>
      <c r="H137" s="32">
        <f t="shared" ref="H137:H138" si="36">E137*C137+F137+G137</f>
        <v>5500</v>
      </c>
      <c r="I137" s="34">
        <v>1000.0</v>
      </c>
      <c r="J137" s="48">
        <f t="shared" ref="J137:J138" si="37">I137+H137</f>
        <v>6500</v>
      </c>
    </row>
    <row r="138" ht="13.5" customHeight="1">
      <c r="A138" s="36">
        <v>6.0</v>
      </c>
      <c r="B138" s="30" t="s">
        <v>85</v>
      </c>
      <c r="C138" s="31">
        <v>0.5</v>
      </c>
      <c r="D138" s="31">
        <v>9141.0</v>
      </c>
      <c r="E138" s="32">
        <v>5500.0</v>
      </c>
      <c r="F138" s="31"/>
      <c r="G138" s="31"/>
      <c r="H138" s="32">
        <f t="shared" si="36"/>
        <v>2750</v>
      </c>
      <c r="I138" s="34">
        <v>500.0</v>
      </c>
      <c r="J138" s="48">
        <f t="shared" si="37"/>
        <v>3250</v>
      </c>
    </row>
    <row r="139" ht="9.75" customHeight="1">
      <c r="A139" s="36"/>
      <c r="B139" s="49"/>
      <c r="C139" s="52"/>
      <c r="D139" s="52"/>
      <c r="E139" s="31"/>
      <c r="F139" s="31"/>
      <c r="G139" s="31"/>
      <c r="H139" s="31"/>
      <c r="I139" s="54"/>
      <c r="J139" s="48"/>
    </row>
    <row r="140" ht="13.5" customHeight="1">
      <c r="A140" s="36"/>
      <c r="B140" s="57" t="s">
        <v>33</v>
      </c>
      <c r="C140" s="57">
        <f>SUM(C130:C139)</f>
        <v>6</v>
      </c>
      <c r="D140" s="57"/>
      <c r="E140" s="58">
        <f>SUM(E130:E139)</f>
        <v>41855</v>
      </c>
      <c r="F140" s="58">
        <f>F130</f>
        <v>1100</v>
      </c>
      <c r="G140" s="58">
        <f>G130+G132+G133</f>
        <v>3253.25</v>
      </c>
      <c r="H140" s="58">
        <f>SUM(H130:H139)</f>
        <v>46208.25</v>
      </c>
      <c r="I140" s="78">
        <f>I135+I137+I138+I133+I132+I130</f>
        <v>3000</v>
      </c>
      <c r="J140" s="60">
        <f t="shared" ref="J140:J144" si="39">H140+I140</f>
        <v>49208.25</v>
      </c>
    </row>
    <row r="141" ht="13.5" customHeight="1">
      <c r="A141" s="36"/>
      <c r="B141" s="31" t="s">
        <v>34</v>
      </c>
      <c r="C141" s="52">
        <v>1.0</v>
      </c>
      <c r="D141" s="52"/>
      <c r="E141" s="53">
        <f>E130</f>
        <v>11000</v>
      </c>
      <c r="F141" s="53">
        <f>F140</f>
        <v>1100</v>
      </c>
      <c r="G141" s="53">
        <f t="shared" ref="G141:H141" si="38">G130</f>
        <v>1100</v>
      </c>
      <c r="H141" s="53">
        <f t="shared" si="38"/>
        <v>13200</v>
      </c>
      <c r="I141" s="62"/>
      <c r="J141" s="60">
        <f t="shared" si="39"/>
        <v>13200</v>
      </c>
    </row>
    <row r="142" ht="13.5" customHeight="1">
      <c r="A142" s="36"/>
      <c r="B142" s="31" t="s">
        <v>35</v>
      </c>
      <c r="C142" s="52">
        <v>2.0</v>
      </c>
      <c r="D142" s="52"/>
      <c r="E142" s="53">
        <f>E132+E133</f>
        <v>14355</v>
      </c>
      <c r="F142" s="53"/>
      <c r="G142" s="53">
        <f t="shared" ref="G142:H142" si="40">G132+G133</f>
        <v>2153.25</v>
      </c>
      <c r="H142" s="53">
        <f t="shared" si="40"/>
        <v>16508.25</v>
      </c>
      <c r="I142" s="62"/>
      <c r="J142" s="60">
        <f t="shared" si="39"/>
        <v>16508.25</v>
      </c>
    </row>
    <row r="143" ht="13.5" customHeight="1">
      <c r="A143" s="36"/>
      <c r="B143" s="31" t="s">
        <v>36</v>
      </c>
      <c r="C143" s="52">
        <v>1.5</v>
      </c>
      <c r="D143" s="52"/>
      <c r="E143" s="53">
        <f>E135</f>
        <v>5500</v>
      </c>
      <c r="F143" s="52"/>
      <c r="G143" s="52"/>
      <c r="H143" s="53">
        <f t="shared" ref="H143:I143" si="41">H135</f>
        <v>8250</v>
      </c>
      <c r="I143" s="62">
        <f t="shared" si="41"/>
        <v>1500</v>
      </c>
      <c r="J143" s="60">
        <f t="shared" si="39"/>
        <v>9750</v>
      </c>
    </row>
    <row r="144" ht="13.5" customHeight="1">
      <c r="A144" s="36"/>
      <c r="B144" s="31" t="s">
        <v>37</v>
      </c>
      <c r="C144" s="52">
        <v>1.5</v>
      </c>
      <c r="D144" s="52"/>
      <c r="E144" s="53">
        <f>E137+E138</f>
        <v>11000</v>
      </c>
      <c r="F144" s="36"/>
      <c r="G144" s="52"/>
      <c r="H144" s="53">
        <f t="shared" ref="H144:I144" si="42">H137+H138</f>
        <v>8250</v>
      </c>
      <c r="I144" s="62">
        <f t="shared" si="42"/>
        <v>1500</v>
      </c>
      <c r="J144" s="60">
        <f t="shared" si="39"/>
        <v>9750</v>
      </c>
    </row>
    <row r="145" ht="13.5" customHeight="1">
      <c r="A145" s="61" t="s">
        <v>94</v>
      </c>
      <c r="B145" s="21"/>
      <c r="C145" s="21"/>
      <c r="D145" s="21"/>
      <c r="E145" s="21"/>
      <c r="F145" s="21"/>
      <c r="G145" s="21"/>
      <c r="H145" s="21"/>
      <c r="I145" s="21"/>
      <c r="J145" s="13"/>
    </row>
    <row r="146" ht="13.5" customHeight="1">
      <c r="A146" s="36">
        <v>1.0</v>
      </c>
      <c r="B146" s="35" t="s">
        <v>90</v>
      </c>
      <c r="C146" s="81">
        <v>1.0</v>
      </c>
      <c r="D146" s="81" t="s">
        <v>70</v>
      </c>
      <c r="E146" s="32">
        <v>11000.0</v>
      </c>
      <c r="F146" s="32">
        <v>1100.0</v>
      </c>
      <c r="G146" s="31"/>
      <c r="H146" s="32">
        <f>E146*C146+F146+G146</f>
        <v>12100</v>
      </c>
      <c r="I146" s="34"/>
      <c r="J146" s="48">
        <f>I146+H146</f>
        <v>12100</v>
      </c>
    </row>
    <row r="147" ht="9.75" customHeight="1">
      <c r="A147" s="36"/>
      <c r="B147" s="30"/>
      <c r="C147" s="81"/>
      <c r="D147" s="81"/>
      <c r="E147" s="31"/>
      <c r="F147" s="31"/>
      <c r="G147" s="31"/>
      <c r="H147" s="32"/>
      <c r="I147" s="54"/>
      <c r="J147" s="48"/>
    </row>
    <row r="148" ht="13.5" customHeight="1">
      <c r="A148" s="36">
        <v>2.0</v>
      </c>
      <c r="B148" s="35" t="s">
        <v>91</v>
      </c>
      <c r="C148" s="31">
        <v>2.0</v>
      </c>
      <c r="D148" s="31">
        <v>3231.0</v>
      </c>
      <c r="E148" s="32">
        <v>6655.0</v>
      </c>
      <c r="F148" s="32"/>
      <c r="G148" s="32">
        <v>915.06</v>
      </c>
      <c r="H148" s="32">
        <f>E148*C148+F148+G148</f>
        <v>14225.06</v>
      </c>
      <c r="I148" s="34"/>
      <c r="J148" s="48">
        <f>H148*2</f>
        <v>28450.12</v>
      </c>
    </row>
    <row r="149" ht="9.75" customHeight="1">
      <c r="A149" s="36"/>
      <c r="B149" s="35"/>
      <c r="C149" s="31"/>
      <c r="D149" s="31"/>
      <c r="E149" s="31"/>
      <c r="F149" s="31"/>
      <c r="G149" s="31"/>
      <c r="H149" s="32"/>
      <c r="I149" s="54"/>
      <c r="J149" s="48"/>
    </row>
    <row r="150" ht="13.5" customHeight="1">
      <c r="A150" s="36">
        <v>3.0</v>
      </c>
      <c r="B150" s="51" t="s">
        <v>77</v>
      </c>
      <c r="C150" s="31">
        <v>1.0</v>
      </c>
      <c r="D150" s="31">
        <v>5132.0</v>
      </c>
      <c r="E150" s="32">
        <v>5500.0</v>
      </c>
      <c r="F150" s="31"/>
      <c r="G150" s="31"/>
      <c r="H150" s="32">
        <f>E150*C150+F150+G150</f>
        <v>5500</v>
      </c>
      <c r="I150" s="34">
        <v>1000.0</v>
      </c>
      <c r="J150" s="48">
        <f>H150*2</f>
        <v>11000</v>
      </c>
    </row>
    <row r="151" ht="9.75" customHeight="1">
      <c r="A151" s="36"/>
      <c r="B151" s="30"/>
      <c r="C151" s="31"/>
      <c r="D151" s="31"/>
      <c r="E151" s="31"/>
      <c r="F151" s="31"/>
      <c r="G151" s="31"/>
      <c r="H151" s="32"/>
      <c r="I151" s="54"/>
      <c r="J151" s="48"/>
    </row>
    <row r="152" ht="13.5" customHeight="1">
      <c r="A152" s="36">
        <v>4.0</v>
      </c>
      <c r="B152" s="49" t="s">
        <v>95</v>
      </c>
      <c r="C152" s="31">
        <v>1.0</v>
      </c>
      <c r="D152" s="31">
        <v>8322.0</v>
      </c>
      <c r="E152" s="32">
        <v>5500.0</v>
      </c>
      <c r="F152" s="31"/>
      <c r="G152" s="31"/>
      <c r="H152" s="32">
        <f>E152*C152+F152+G152</f>
        <v>5500</v>
      </c>
      <c r="I152" s="34">
        <v>1000.0</v>
      </c>
      <c r="J152" s="48">
        <f>H152*2</f>
        <v>11000</v>
      </c>
    </row>
    <row r="153" ht="9.75" customHeight="1">
      <c r="A153" s="36"/>
      <c r="B153" s="31"/>
      <c r="C153" s="31"/>
      <c r="D153" s="31"/>
      <c r="E153" s="31"/>
      <c r="F153" s="31"/>
      <c r="G153" s="31"/>
      <c r="H153" s="32"/>
      <c r="I153" s="54"/>
      <c r="J153" s="48"/>
    </row>
    <row r="154" ht="13.5" customHeight="1">
      <c r="A154" s="36"/>
      <c r="B154" s="57" t="s">
        <v>33</v>
      </c>
      <c r="C154" s="57">
        <f>SUM(C146:C153)</f>
        <v>5</v>
      </c>
      <c r="D154" s="57"/>
      <c r="E154" s="58">
        <f>SUM(E146:E153)</f>
        <v>28655</v>
      </c>
      <c r="F154" s="58">
        <f>F146</f>
        <v>1100</v>
      </c>
      <c r="G154" s="58">
        <f t="shared" ref="G154:H154" si="43">SUM(G146:G153)</f>
        <v>915.06</v>
      </c>
      <c r="H154" s="58">
        <f t="shared" si="43"/>
        <v>37325.06</v>
      </c>
      <c r="I154" s="78">
        <f>I152+I150+I148+I146</f>
        <v>2000</v>
      </c>
      <c r="J154" s="60">
        <f t="shared" ref="J154:J158" si="44">H154+I154</f>
        <v>39325.06</v>
      </c>
    </row>
    <row r="155" ht="13.5" customHeight="1">
      <c r="A155" s="36"/>
      <c r="B155" s="31" t="s">
        <v>34</v>
      </c>
      <c r="C155" s="52">
        <v>1.0</v>
      </c>
      <c r="D155" s="52"/>
      <c r="E155" s="32">
        <f>E146</f>
        <v>11000</v>
      </c>
      <c r="F155" s="32">
        <f>F154</f>
        <v>1100</v>
      </c>
      <c r="G155" s="31"/>
      <c r="H155" s="32">
        <f>H146</f>
        <v>12100</v>
      </c>
      <c r="I155" s="34"/>
      <c r="J155" s="48">
        <f t="shared" si="44"/>
        <v>12100</v>
      </c>
    </row>
    <row r="156" ht="13.5" customHeight="1">
      <c r="A156" s="36"/>
      <c r="B156" s="31" t="s">
        <v>35</v>
      </c>
      <c r="C156" s="52">
        <v>2.0</v>
      </c>
      <c r="D156" s="52"/>
      <c r="E156" s="53">
        <f>E148</f>
        <v>6655</v>
      </c>
      <c r="F156" s="53"/>
      <c r="G156" s="53">
        <f t="shared" ref="G156:H156" si="45">G148</f>
        <v>915.06</v>
      </c>
      <c r="H156" s="32">
        <f t="shared" si="45"/>
        <v>14225.06</v>
      </c>
      <c r="I156" s="34"/>
      <c r="J156" s="48">
        <f t="shared" si="44"/>
        <v>14225.06</v>
      </c>
    </row>
    <row r="157" ht="13.5" customHeight="1">
      <c r="A157" s="36"/>
      <c r="B157" s="31" t="s">
        <v>36</v>
      </c>
      <c r="C157" s="52">
        <v>1.0</v>
      </c>
      <c r="D157" s="52"/>
      <c r="E157" s="53">
        <f>E150</f>
        <v>5500</v>
      </c>
      <c r="F157" s="52"/>
      <c r="G157" s="52"/>
      <c r="H157" s="32">
        <f t="shared" ref="H157:I157" si="46">H150</f>
        <v>5500</v>
      </c>
      <c r="I157" s="34">
        <f t="shared" si="46"/>
        <v>1000</v>
      </c>
      <c r="J157" s="48">
        <f t="shared" si="44"/>
        <v>6500</v>
      </c>
    </row>
    <row r="158" ht="13.5" customHeight="1">
      <c r="A158" s="36"/>
      <c r="B158" s="31" t="s">
        <v>37</v>
      </c>
      <c r="C158" s="52">
        <v>1.0</v>
      </c>
      <c r="D158" s="36"/>
      <c r="E158" s="53">
        <f>E152</f>
        <v>5500</v>
      </c>
      <c r="F158" s="36"/>
      <c r="G158" s="36"/>
      <c r="H158" s="32">
        <f t="shared" ref="H158:I158" si="47">H152</f>
        <v>5500</v>
      </c>
      <c r="I158" s="34">
        <f t="shared" si="47"/>
        <v>1000</v>
      </c>
      <c r="J158" s="48">
        <f t="shared" si="44"/>
        <v>6500</v>
      </c>
    </row>
    <row r="159" ht="15.75" customHeight="1">
      <c r="A159" s="61" t="s">
        <v>96</v>
      </c>
      <c r="B159" s="21"/>
      <c r="C159" s="21"/>
      <c r="D159" s="21"/>
      <c r="E159" s="21"/>
      <c r="F159" s="21"/>
      <c r="G159" s="21"/>
      <c r="H159" s="21"/>
      <c r="I159" s="21"/>
      <c r="J159" s="13"/>
    </row>
    <row r="160" ht="13.5" customHeight="1">
      <c r="A160" s="36">
        <v>1.0</v>
      </c>
      <c r="B160" s="35" t="s">
        <v>69</v>
      </c>
      <c r="C160" s="81">
        <v>2.5</v>
      </c>
      <c r="D160" s="81" t="s">
        <v>70</v>
      </c>
      <c r="E160" s="32">
        <v>11000.0</v>
      </c>
      <c r="F160" s="32">
        <v>1100.0</v>
      </c>
      <c r="G160" s="32">
        <v>2200.0</v>
      </c>
      <c r="H160" s="32">
        <f>E160*C160+F160+G160</f>
        <v>30800</v>
      </c>
      <c r="I160" s="34"/>
      <c r="J160" s="48">
        <f>I160+H160</f>
        <v>30800</v>
      </c>
    </row>
    <row r="161" ht="9.75" customHeight="1">
      <c r="A161" s="36"/>
      <c r="B161" s="82"/>
      <c r="C161" s="31"/>
      <c r="D161" s="31"/>
      <c r="E161" s="31"/>
      <c r="F161" s="31"/>
      <c r="G161" s="31"/>
      <c r="H161" s="32"/>
      <c r="I161" s="54"/>
      <c r="J161" s="48"/>
    </row>
    <row r="162" ht="13.5" customHeight="1">
      <c r="A162" s="36">
        <v>2.0</v>
      </c>
      <c r="B162" s="35" t="s">
        <v>91</v>
      </c>
      <c r="C162" s="31">
        <v>2.0</v>
      </c>
      <c r="D162" s="31">
        <v>3231.0</v>
      </c>
      <c r="E162" s="32">
        <v>7700.0</v>
      </c>
      <c r="F162" s="32"/>
      <c r="G162" s="32">
        <v>1540.0</v>
      </c>
      <c r="H162" s="32">
        <f t="shared" ref="H162:H163" si="48">E162*C162+F162+G162</f>
        <v>16940</v>
      </c>
      <c r="I162" s="34"/>
      <c r="J162" s="48">
        <f t="shared" ref="J162:J163" si="49">I162+H162</f>
        <v>16940</v>
      </c>
    </row>
    <row r="163" ht="13.5" customHeight="1">
      <c r="A163" s="36">
        <v>3.0</v>
      </c>
      <c r="B163" s="35" t="s">
        <v>97</v>
      </c>
      <c r="C163" s="31">
        <v>3.0</v>
      </c>
      <c r="D163" s="31">
        <v>3231.0</v>
      </c>
      <c r="E163" s="32">
        <v>6655.0</v>
      </c>
      <c r="F163" s="32"/>
      <c r="G163" s="32">
        <v>1663.75</v>
      </c>
      <c r="H163" s="32">
        <f t="shared" si="48"/>
        <v>21628.75</v>
      </c>
      <c r="I163" s="34"/>
      <c r="J163" s="48">
        <f t="shared" si="49"/>
        <v>21628.75</v>
      </c>
    </row>
    <row r="164" ht="9.75" customHeight="1">
      <c r="A164" s="36"/>
      <c r="B164" s="35"/>
      <c r="C164" s="31"/>
      <c r="D164" s="31"/>
      <c r="E164" s="31"/>
      <c r="F164" s="52"/>
      <c r="G164" s="31"/>
      <c r="H164" s="32"/>
      <c r="I164" s="54"/>
      <c r="J164" s="48"/>
    </row>
    <row r="165" ht="13.5" customHeight="1">
      <c r="A165" s="36">
        <v>4.0</v>
      </c>
      <c r="B165" s="51" t="s">
        <v>77</v>
      </c>
      <c r="C165" s="31">
        <v>1.0</v>
      </c>
      <c r="D165" s="31">
        <v>5132.0</v>
      </c>
      <c r="E165" s="32">
        <v>5500.0</v>
      </c>
      <c r="F165" s="52"/>
      <c r="G165" s="31"/>
      <c r="H165" s="32">
        <f>E165*C165+F165+G165</f>
        <v>5500</v>
      </c>
      <c r="I165" s="62">
        <v>1000.0</v>
      </c>
      <c r="J165" s="48">
        <f>I165+H165</f>
        <v>6500</v>
      </c>
    </row>
    <row r="166" ht="9.75" customHeight="1">
      <c r="A166" s="36"/>
      <c r="B166" s="35"/>
      <c r="C166" s="31"/>
      <c r="D166" s="31"/>
      <c r="E166" s="52"/>
      <c r="F166" s="52"/>
      <c r="G166" s="52"/>
      <c r="H166" s="32"/>
      <c r="I166" s="63"/>
      <c r="J166" s="48"/>
    </row>
    <row r="167" ht="13.5" customHeight="1">
      <c r="A167" s="36">
        <v>5.0</v>
      </c>
      <c r="B167" s="30" t="s">
        <v>95</v>
      </c>
      <c r="C167" s="31">
        <v>1.0</v>
      </c>
      <c r="D167" s="31">
        <v>8322.0</v>
      </c>
      <c r="E167" s="32">
        <v>5500.0</v>
      </c>
      <c r="F167" s="31"/>
      <c r="G167" s="31"/>
      <c r="H167" s="32">
        <f t="shared" ref="H167:H169" si="50">E167*C167+F167+G167</f>
        <v>5500</v>
      </c>
      <c r="I167" s="34">
        <v>1000.0</v>
      </c>
      <c r="J167" s="48">
        <f t="shared" ref="J167:J169" si="51">I167+H167</f>
        <v>6500</v>
      </c>
    </row>
    <row r="168" ht="13.5" customHeight="1">
      <c r="A168" s="36">
        <v>6.0</v>
      </c>
      <c r="B168" s="30" t="s">
        <v>98</v>
      </c>
      <c r="C168" s="31">
        <v>1.0</v>
      </c>
      <c r="D168" s="31">
        <v>9141.0</v>
      </c>
      <c r="E168" s="32">
        <v>5500.0</v>
      </c>
      <c r="F168" s="31"/>
      <c r="G168" s="31"/>
      <c r="H168" s="32">
        <f t="shared" si="50"/>
        <v>5500</v>
      </c>
      <c r="I168" s="34">
        <v>1000.0</v>
      </c>
      <c r="J168" s="48">
        <f t="shared" si="51"/>
        <v>6500</v>
      </c>
    </row>
    <row r="169" ht="13.5" customHeight="1">
      <c r="A169" s="36">
        <v>7.0</v>
      </c>
      <c r="B169" s="30" t="s">
        <v>99</v>
      </c>
      <c r="C169" s="31">
        <v>0.5</v>
      </c>
      <c r="D169" s="31"/>
      <c r="E169" s="32">
        <v>5500.0</v>
      </c>
      <c r="F169" s="31"/>
      <c r="G169" s="31"/>
      <c r="H169" s="32">
        <f t="shared" si="50"/>
        <v>2750</v>
      </c>
      <c r="I169" s="34">
        <v>500.0</v>
      </c>
      <c r="J169" s="48">
        <f t="shared" si="51"/>
        <v>3250</v>
      </c>
    </row>
    <row r="170" ht="9.75" customHeight="1">
      <c r="A170" s="36"/>
      <c r="B170" s="49"/>
      <c r="C170" s="52"/>
      <c r="D170" s="52"/>
      <c r="E170" s="52"/>
      <c r="F170" s="52"/>
      <c r="G170" s="52"/>
      <c r="H170" s="52"/>
      <c r="I170" s="63"/>
      <c r="J170" s="48"/>
    </row>
    <row r="171" ht="13.5" customHeight="1">
      <c r="A171" s="36"/>
      <c r="B171" s="57" t="s">
        <v>33</v>
      </c>
      <c r="C171" s="57">
        <f>SUM(C160:C170)</f>
        <v>11</v>
      </c>
      <c r="D171" s="57"/>
      <c r="E171" s="58">
        <f>SUM(E160:E170)</f>
        <v>47355</v>
      </c>
      <c r="F171" s="58">
        <f>F160+F162</f>
        <v>1100</v>
      </c>
      <c r="G171" s="58">
        <f>G172+G173</f>
        <v>5403.75</v>
      </c>
      <c r="H171" s="58">
        <f>SUM(H160:H170)</f>
        <v>88618.75</v>
      </c>
      <c r="I171" s="78">
        <f>I160+I162+I163+I165+I167+I168+I169</f>
        <v>3500</v>
      </c>
      <c r="J171" s="60">
        <f t="shared" ref="J171:J175" si="53">H171+I171</f>
        <v>92118.75</v>
      </c>
    </row>
    <row r="172" ht="13.5" customHeight="1">
      <c r="A172" s="36"/>
      <c r="B172" s="31" t="s">
        <v>34</v>
      </c>
      <c r="C172" s="52">
        <v>2.5</v>
      </c>
      <c r="D172" s="52"/>
      <c r="E172" s="53">
        <f t="shared" ref="E172:H172" si="52">E160</f>
        <v>11000</v>
      </c>
      <c r="F172" s="53">
        <f t="shared" si="52"/>
        <v>1100</v>
      </c>
      <c r="G172" s="53">
        <f t="shared" si="52"/>
        <v>2200</v>
      </c>
      <c r="H172" s="32">
        <f t="shared" si="52"/>
        <v>30800</v>
      </c>
      <c r="I172" s="34"/>
      <c r="J172" s="48">
        <f t="shared" si="53"/>
        <v>30800</v>
      </c>
    </row>
    <row r="173" ht="13.5" customHeight="1">
      <c r="A173" s="36"/>
      <c r="B173" s="31" t="s">
        <v>35</v>
      </c>
      <c r="C173" s="52">
        <v>5.0</v>
      </c>
      <c r="D173" s="52"/>
      <c r="E173" s="53">
        <f>E162+E163</f>
        <v>14355</v>
      </c>
      <c r="F173" s="53"/>
      <c r="G173" s="53">
        <f t="shared" ref="G173:H173" si="54">G162+G163</f>
        <v>3203.75</v>
      </c>
      <c r="H173" s="32">
        <f t="shared" si="54"/>
        <v>38568.75</v>
      </c>
      <c r="I173" s="34"/>
      <c r="J173" s="48">
        <f t="shared" si="53"/>
        <v>38568.75</v>
      </c>
    </row>
    <row r="174" ht="13.5" customHeight="1">
      <c r="A174" s="36"/>
      <c r="B174" s="31" t="s">
        <v>36</v>
      </c>
      <c r="C174" s="52">
        <v>1.0</v>
      </c>
      <c r="D174" s="52"/>
      <c r="E174" s="53">
        <f>E165</f>
        <v>5500</v>
      </c>
      <c r="F174" s="52"/>
      <c r="G174" s="52"/>
      <c r="H174" s="32">
        <f t="shared" ref="H174:I174" si="55">H165</f>
        <v>5500</v>
      </c>
      <c r="I174" s="34">
        <f t="shared" si="55"/>
        <v>1000</v>
      </c>
      <c r="J174" s="48">
        <f t="shared" si="53"/>
        <v>6500</v>
      </c>
    </row>
    <row r="175" ht="13.5" customHeight="1">
      <c r="A175" s="36"/>
      <c r="B175" s="31" t="s">
        <v>37</v>
      </c>
      <c r="C175" s="52">
        <v>2.5</v>
      </c>
      <c r="D175" s="52"/>
      <c r="E175" s="53">
        <f>E167+E168+E169</f>
        <v>16500</v>
      </c>
      <c r="F175" s="36"/>
      <c r="G175" s="52"/>
      <c r="H175" s="32">
        <f t="shared" ref="H175:I175" si="56">H167+H168+H169</f>
        <v>13750</v>
      </c>
      <c r="I175" s="34">
        <f t="shared" si="56"/>
        <v>2500</v>
      </c>
      <c r="J175" s="48">
        <f t="shared" si="53"/>
        <v>16250</v>
      </c>
    </row>
    <row r="176" ht="13.5" customHeight="1">
      <c r="A176" s="83" t="s">
        <v>100</v>
      </c>
      <c r="B176" s="21"/>
      <c r="C176" s="21"/>
      <c r="D176" s="21"/>
      <c r="E176" s="21"/>
      <c r="F176" s="21"/>
      <c r="G176" s="21"/>
      <c r="H176" s="21"/>
      <c r="I176" s="21"/>
      <c r="J176" s="13"/>
      <c r="K176" s="84"/>
      <c r="L176" s="84"/>
    </row>
    <row r="177" ht="13.5" customHeight="1">
      <c r="A177" s="36"/>
      <c r="B177" s="85" t="s">
        <v>101</v>
      </c>
      <c r="C177" s="25"/>
      <c r="D177" s="25"/>
      <c r="E177" s="25"/>
      <c r="F177" s="36"/>
      <c r="G177" s="36"/>
      <c r="H177" s="25"/>
      <c r="I177" s="37"/>
      <c r="J177" s="48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36"/>
      <c r="B178" s="86" t="s">
        <v>102</v>
      </c>
      <c r="C178" s="38"/>
      <c r="D178" s="38"/>
      <c r="E178" s="38"/>
      <c r="F178" s="36"/>
      <c r="G178" s="36"/>
      <c r="H178" s="33"/>
      <c r="I178" s="87"/>
      <c r="J178" s="48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36">
        <v>1.0</v>
      </c>
      <c r="B179" s="88" t="s">
        <v>103</v>
      </c>
      <c r="C179" s="25">
        <v>0.25</v>
      </c>
      <c r="D179" s="25">
        <v>3231.0</v>
      </c>
      <c r="E179" s="26">
        <v>6655.0</v>
      </c>
      <c r="F179" s="36"/>
      <c r="G179" s="36">
        <v>249.56</v>
      </c>
      <c r="H179" s="26">
        <f>E179*C179+G179</f>
        <v>1913.31</v>
      </c>
      <c r="I179" s="28"/>
      <c r="J179" s="48">
        <f t="shared" ref="J179:J180" si="57">H179+I179</f>
        <v>1913.31</v>
      </c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36"/>
      <c r="B180" s="85" t="s">
        <v>104</v>
      </c>
      <c r="C180" s="38">
        <f>SUM(C179)</f>
        <v>0.25</v>
      </c>
      <c r="D180" s="38"/>
      <c r="E180" s="39">
        <f>E179</f>
        <v>6655</v>
      </c>
      <c r="F180" s="36"/>
      <c r="G180" s="36"/>
      <c r="H180" s="39">
        <f>H179</f>
        <v>1913.31</v>
      </c>
      <c r="I180" s="40"/>
      <c r="J180" s="60">
        <f t="shared" si="57"/>
        <v>1913.31</v>
      </c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36"/>
      <c r="B181" s="86" t="s">
        <v>105</v>
      </c>
      <c r="C181" s="25"/>
      <c r="D181" s="38"/>
      <c r="E181" s="25"/>
      <c r="F181" s="36"/>
      <c r="G181" s="36"/>
      <c r="H181" s="33"/>
      <c r="I181" s="87"/>
      <c r="J181" s="48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36">
        <v>1.0</v>
      </c>
      <c r="B182" s="89" t="s">
        <v>106</v>
      </c>
      <c r="C182" s="25">
        <v>0.5</v>
      </c>
      <c r="D182" s="25">
        <v>3221.0</v>
      </c>
      <c r="E182" s="26">
        <v>6655.0</v>
      </c>
      <c r="F182" s="36"/>
      <c r="G182" s="36"/>
      <c r="H182" s="26">
        <f>E182*C182+F182+G182</f>
        <v>3327.5</v>
      </c>
      <c r="I182" s="28"/>
      <c r="J182" s="48">
        <f>I182+H182</f>
        <v>3327.5</v>
      </c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36"/>
      <c r="B183" s="85" t="s">
        <v>104</v>
      </c>
      <c r="C183" s="38">
        <f>SUM(C182)</f>
        <v>0.5</v>
      </c>
      <c r="D183" s="38"/>
      <c r="E183" s="39">
        <f>SUM(E182)</f>
        <v>6655</v>
      </c>
      <c r="F183" s="36"/>
      <c r="G183" s="36"/>
      <c r="H183" s="39">
        <f>SUM(H182)</f>
        <v>3327.5</v>
      </c>
      <c r="I183" s="40"/>
      <c r="J183" s="60">
        <f>H183+I183</f>
        <v>3327.5</v>
      </c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36"/>
      <c r="B184" s="86" t="s">
        <v>107</v>
      </c>
      <c r="C184" s="25"/>
      <c r="D184" s="38"/>
      <c r="E184" s="25"/>
      <c r="F184" s="36"/>
      <c r="G184" s="36"/>
      <c r="H184" s="25"/>
      <c r="I184" s="37"/>
      <c r="J184" s="48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36">
        <v>1.0</v>
      </c>
      <c r="B185" s="89" t="s">
        <v>106</v>
      </c>
      <c r="C185" s="25">
        <v>0.75</v>
      </c>
      <c r="D185" s="25">
        <v>3221.0</v>
      </c>
      <c r="E185" s="26">
        <v>6655.0</v>
      </c>
      <c r="F185" s="36"/>
      <c r="G185" s="48">
        <f>E185*C185*15%</f>
        <v>748.6875</v>
      </c>
      <c r="H185" s="26">
        <f t="shared" ref="H185:H186" si="58">E185*C185+F185+G185</f>
        <v>5739.9375</v>
      </c>
      <c r="I185" s="28"/>
      <c r="J185" s="48">
        <f t="shared" ref="J185:J186" si="59">H185+I185</f>
        <v>5739.9375</v>
      </c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36"/>
      <c r="B186" s="85" t="s">
        <v>104</v>
      </c>
      <c r="C186" s="38">
        <f>SUM(C185)</f>
        <v>0.75</v>
      </c>
      <c r="D186" s="38"/>
      <c r="E186" s="39">
        <f>SUM(E185)</f>
        <v>6655</v>
      </c>
      <c r="F186" s="59"/>
      <c r="G186" s="60">
        <f>G185</f>
        <v>748.6875</v>
      </c>
      <c r="H186" s="39">
        <f t="shared" si="58"/>
        <v>5739.9375</v>
      </c>
      <c r="I186" s="40"/>
      <c r="J186" s="60">
        <f t="shared" si="59"/>
        <v>5739.9375</v>
      </c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36"/>
      <c r="B187" s="90" t="s">
        <v>108</v>
      </c>
      <c r="C187" s="25"/>
      <c r="D187" s="38"/>
      <c r="E187" s="25"/>
      <c r="F187" s="36"/>
      <c r="G187" s="36"/>
      <c r="H187" s="25"/>
      <c r="I187" s="37"/>
      <c r="J187" s="48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36">
        <v>1.0</v>
      </c>
      <c r="B188" s="89" t="s">
        <v>106</v>
      </c>
      <c r="C188" s="25">
        <v>0.25</v>
      </c>
      <c r="D188" s="25">
        <v>3221.0</v>
      </c>
      <c r="E188" s="26">
        <v>6655.0</v>
      </c>
      <c r="F188" s="36"/>
      <c r="G188" s="36"/>
      <c r="H188" s="26">
        <f>E188*C188+F188+G188</f>
        <v>1663.75</v>
      </c>
      <c r="I188" s="28"/>
      <c r="J188" s="48">
        <f t="shared" ref="J188:J189" si="60">H188+I188</f>
        <v>1663.75</v>
      </c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36"/>
      <c r="B189" s="85" t="s">
        <v>104</v>
      </c>
      <c r="C189" s="38">
        <f>SUM(C188)</f>
        <v>0.25</v>
      </c>
      <c r="D189" s="38"/>
      <c r="E189" s="39">
        <f>SUM(E188)</f>
        <v>6655</v>
      </c>
      <c r="F189" s="59"/>
      <c r="G189" s="59"/>
      <c r="H189" s="39">
        <f>SUM(H188)</f>
        <v>1663.75</v>
      </c>
      <c r="I189" s="40"/>
      <c r="J189" s="60">
        <f t="shared" si="60"/>
        <v>1663.75</v>
      </c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36"/>
      <c r="B190" s="90" t="s">
        <v>109</v>
      </c>
      <c r="C190" s="25"/>
      <c r="D190" s="38"/>
      <c r="E190" s="25"/>
      <c r="F190" s="36"/>
      <c r="G190" s="36"/>
      <c r="H190" s="25"/>
      <c r="I190" s="37"/>
      <c r="J190" s="48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36">
        <v>1.0</v>
      </c>
      <c r="B191" s="89" t="s">
        <v>106</v>
      </c>
      <c r="C191" s="25">
        <v>0.25</v>
      </c>
      <c r="D191" s="25">
        <v>3221.0</v>
      </c>
      <c r="E191" s="26">
        <v>6655.0</v>
      </c>
      <c r="F191" s="36"/>
      <c r="G191" s="48">
        <f t="shared" ref="G191:G192" si="61">E191*C191*15%</f>
        <v>249.5625</v>
      </c>
      <c r="H191" s="26">
        <f t="shared" ref="H191:H192" si="62">E191*C191+F191+G191</f>
        <v>1913.3125</v>
      </c>
      <c r="I191" s="28"/>
      <c r="J191" s="48">
        <f t="shared" ref="J191:J192" si="63">H191+I191</f>
        <v>1913.3125</v>
      </c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36"/>
      <c r="B192" s="85" t="s">
        <v>104</v>
      </c>
      <c r="C192" s="38">
        <f>SUM(C191)</f>
        <v>0.25</v>
      </c>
      <c r="D192" s="38"/>
      <c r="E192" s="39">
        <f>SUM(E191)</f>
        <v>6655</v>
      </c>
      <c r="F192" s="36"/>
      <c r="G192" s="60">
        <f t="shared" si="61"/>
        <v>249.5625</v>
      </c>
      <c r="H192" s="39">
        <f t="shared" si="62"/>
        <v>1913.3125</v>
      </c>
      <c r="I192" s="40"/>
      <c r="J192" s="60">
        <f t="shared" si="63"/>
        <v>1913.3125</v>
      </c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36"/>
      <c r="B193" s="90" t="s">
        <v>110</v>
      </c>
      <c r="C193" s="25"/>
      <c r="D193" s="38"/>
      <c r="E193" s="25"/>
      <c r="F193" s="36"/>
      <c r="G193" s="36"/>
      <c r="H193" s="39"/>
      <c r="I193" s="37"/>
      <c r="J193" s="48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36">
        <v>1.0</v>
      </c>
      <c r="B194" s="89" t="s">
        <v>106</v>
      </c>
      <c r="C194" s="25">
        <v>0.5</v>
      </c>
      <c r="D194" s="25">
        <v>3221.0</v>
      </c>
      <c r="E194" s="26">
        <v>6655.0</v>
      </c>
      <c r="F194" s="36"/>
      <c r="G194" s="36">
        <f>E194*C194*10%</f>
        <v>332.75</v>
      </c>
      <c r="H194" s="26">
        <f t="shared" ref="H194:H195" si="64">E194*C194+F194+G194</f>
        <v>3660.25</v>
      </c>
      <c r="I194" s="28"/>
      <c r="J194" s="48">
        <f t="shared" ref="J194:J195" si="65">H194+I194</f>
        <v>3660.25</v>
      </c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36"/>
      <c r="B195" s="85" t="s">
        <v>104</v>
      </c>
      <c r="C195" s="38">
        <f>SUM(C194)</f>
        <v>0.5</v>
      </c>
      <c r="D195" s="38"/>
      <c r="E195" s="39">
        <f>SUM(E194)</f>
        <v>6655</v>
      </c>
      <c r="F195" s="36"/>
      <c r="G195" s="59">
        <f>G194</f>
        <v>332.75</v>
      </c>
      <c r="H195" s="39">
        <f t="shared" si="64"/>
        <v>3660.25</v>
      </c>
      <c r="I195" s="40"/>
      <c r="J195" s="60">
        <f t="shared" si="65"/>
        <v>3660.25</v>
      </c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36"/>
      <c r="B196" s="90" t="s">
        <v>111</v>
      </c>
      <c r="C196" s="25"/>
      <c r="D196" s="38"/>
      <c r="E196" s="25"/>
      <c r="F196" s="36"/>
      <c r="G196" s="36"/>
      <c r="H196" s="39"/>
      <c r="I196" s="37"/>
      <c r="J196" s="48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36">
        <v>1.0</v>
      </c>
      <c r="B197" s="89" t="s">
        <v>112</v>
      </c>
      <c r="C197" s="25">
        <v>0.5</v>
      </c>
      <c r="D197" s="25">
        <v>3221.0</v>
      </c>
      <c r="E197" s="26">
        <v>6655.0</v>
      </c>
      <c r="F197" s="36"/>
      <c r="G197" s="36"/>
      <c r="H197" s="26">
        <f>E197*C197+F197+G197</f>
        <v>3327.5</v>
      </c>
      <c r="I197" s="28"/>
      <c r="J197" s="48">
        <f t="shared" ref="J197:J198" si="66">H197+I197</f>
        <v>3327.5</v>
      </c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36"/>
      <c r="B198" s="85" t="s">
        <v>104</v>
      </c>
      <c r="C198" s="38">
        <f>SUM(C197)</f>
        <v>0.5</v>
      </c>
      <c r="D198" s="25"/>
      <c r="E198" s="39">
        <f>SUM(E197)</f>
        <v>6655</v>
      </c>
      <c r="F198" s="36"/>
      <c r="G198" s="36"/>
      <c r="H198" s="39">
        <f>SUM(H197)</f>
        <v>3327.5</v>
      </c>
      <c r="I198" s="40"/>
      <c r="J198" s="60">
        <f t="shared" si="66"/>
        <v>3327.5</v>
      </c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36"/>
      <c r="B199" s="90" t="s">
        <v>113</v>
      </c>
      <c r="C199" s="91"/>
      <c r="D199" s="21"/>
      <c r="E199" s="21"/>
      <c r="F199" s="21"/>
      <c r="G199" s="21"/>
      <c r="H199" s="21"/>
      <c r="I199" s="21"/>
      <c r="J199" s="13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36"/>
      <c r="B200" s="90" t="s">
        <v>114</v>
      </c>
      <c r="C200" s="25"/>
      <c r="D200" s="38"/>
      <c r="E200" s="25"/>
      <c r="F200" s="36"/>
      <c r="G200" s="36"/>
      <c r="H200" s="39"/>
      <c r="I200" s="37"/>
      <c r="J200" s="48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36">
        <v>1.0</v>
      </c>
      <c r="B201" s="89" t="s">
        <v>115</v>
      </c>
      <c r="C201" s="25">
        <v>0.75</v>
      </c>
      <c r="D201" s="25">
        <v>3232.0</v>
      </c>
      <c r="E201" s="26">
        <v>6655.0</v>
      </c>
      <c r="F201" s="36"/>
      <c r="G201" s="48">
        <f>E201*C201*15%</f>
        <v>748.6875</v>
      </c>
      <c r="H201" s="26">
        <f t="shared" ref="H201:H202" si="67">E201*C201+F201+G201</f>
        <v>5739.9375</v>
      </c>
      <c r="I201" s="28"/>
      <c r="J201" s="48">
        <f t="shared" ref="J201:J202" si="68">I201+H201</f>
        <v>5739.9375</v>
      </c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36"/>
      <c r="B202" s="85" t="s">
        <v>104</v>
      </c>
      <c r="C202" s="38">
        <f>SUM(C201)</f>
        <v>0.75</v>
      </c>
      <c r="D202" s="38"/>
      <c r="E202" s="39">
        <f>SUM(E201)</f>
        <v>6655</v>
      </c>
      <c r="F202" s="36"/>
      <c r="G202" s="60">
        <f>G201</f>
        <v>748.6875</v>
      </c>
      <c r="H202" s="39">
        <f t="shared" si="67"/>
        <v>5739.9375</v>
      </c>
      <c r="I202" s="40"/>
      <c r="J202" s="60">
        <f t="shared" si="68"/>
        <v>5739.9375</v>
      </c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36"/>
      <c r="B203" s="90" t="s">
        <v>116</v>
      </c>
      <c r="C203" s="25"/>
      <c r="D203" s="38"/>
      <c r="E203" s="25"/>
      <c r="F203" s="36"/>
      <c r="G203" s="36"/>
      <c r="H203" s="39"/>
      <c r="I203" s="37"/>
      <c r="J203" s="48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36">
        <v>1.0</v>
      </c>
      <c r="B204" s="89" t="s">
        <v>117</v>
      </c>
      <c r="C204" s="25">
        <v>0.75</v>
      </c>
      <c r="D204" s="25">
        <v>3221.0</v>
      </c>
      <c r="E204" s="26">
        <v>6655.0</v>
      </c>
      <c r="F204" s="36"/>
      <c r="G204" s="48">
        <f>E204*C204*15%</f>
        <v>748.6875</v>
      </c>
      <c r="H204" s="26">
        <f>E204*C204+F204+G204</f>
        <v>5739.9375</v>
      </c>
      <c r="I204" s="28"/>
      <c r="J204" s="48">
        <f t="shared" ref="J204:J205" si="69">H204+I204</f>
        <v>5739.9375</v>
      </c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36"/>
      <c r="B205" s="85" t="s">
        <v>104</v>
      </c>
      <c r="C205" s="38">
        <f>SUM(C204)</f>
        <v>0.75</v>
      </c>
      <c r="D205" s="38"/>
      <c r="E205" s="39">
        <f>SUM(E204)</f>
        <v>6655</v>
      </c>
      <c r="F205" s="36"/>
      <c r="G205" s="60">
        <f>G204</f>
        <v>748.6875</v>
      </c>
      <c r="H205" s="39">
        <f>SUM(H204)</f>
        <v>5739.9375</v>
      </c>
      <c r="I205" s="40"/>
      <c r="J205" s="60">
        <f t="shared" si="69"/>
        <v>5739.9375</v>
      </c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36"/>
      <c r="B206" s="90" t="s">
        <v>118</v>
      </c>
      <c r="C206" s="25"/>
      <c r="D206" s="38"/>
      <c r="E206" s="25"/>
      <c r="F206" s="36"/>
      <c r="G206" s="36"/>
      <c r="H206" s="25"/>
      <c r="I206" s="37"/>
      <c r="J206" s="48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36">
        <v>1.0</v>
      </c>
      <c r="B207" s="89" t="s">
        <v>106</v>
      </c>
      <c r="C207" s="25">
        <v>1.0</v>
      </c>
      <c r="D207" s="25">
        <v>3221.0</v>
      </c>
      <c r="E207" s="26">
        <v>6655.0</v>
      </c>
      <c r="F207" s="36"/>
      <c r="G207" s="36">
        <f>E207*C207*15%</f>
        <v>998.25</v>
      </c>
      <c r="H207" s="26">
        <f>E207*C207+F207+G207</f>
        <v>7653.25</v>
      </c>
      <c r="I207" s="28"/>
      <c r="J207" s="48">
        <f>H207+I207</f>
        <v>7653.25</v>
      </c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hidden="1" customHeight="1">
      <c r="A208" s="36"/>
      <c r="B208" s="89"/>
      <c r="C208" s="25"/>
      <c r="D208" s="25"/>
      <c r="E208" s="26"/>
      <c r="F208" s="36"/>
      <c r="G208" s="36"/>
      <c r="H208" s="26"/>
      <c r="I208" s="28"/>
      <c r="J208" s="48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36"/>
      <c r="B209" s="85" t="s">
        <v>104</v>
      </c>
      <c r="C209" s="38">
        <f>SUM(C206:C208)</f>
        <v>1</v>
      </c>
      <c r="D209" s="38"/>
      <c r="E209" s="39">
        <f>SUM(E206:E208)</f>
        <v>6655</v>
      </c>
      <c r="F209" s="36"/>
      <c r="G209" s="59">
        <f>G207</f>
        <v>998.25</v>
      </c>
      <c r="H209" s="39">
        <f>SUM(H206:H208)</f>
        <v>7653.25</v>
      </c>
      <c r="I209" s="40"/>
      <c r="J209" s="60">
        <f>H209+I209</f>
        <v>7653.25</v>
      </c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36"/>
      <c r="B210" s="90" t="s">
        <v>119</v>
      </c>
      <c r="C210" s="25"/>
      <c r="D210" s="38"/>
      <c r="E210" s="25"/>
      <c r="F210" s="36"/>
      <c r="G210" s="36"/>
      <c r="H210" s="25"/>
      <c r="I210" s="37"/>
      <c r="J210" s="48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36"/>
      <c r="B211" s="89" t="s">
        <v>120</v>
      </c>
      <c r="C211" s="25">
        <v>1.0</v>
      </c>
      <c r="D211" s="25">
        <v>3221.0</v>
      </c>
      <c r="E211" s="26">
        <v>6655.0</v>
      </c>
      <c r="F211" s="36"/>
      <c r="G211" s="48">
        <f>E211*C211*15%</f>
        <v>998.25</v>
      </c>
      <c r="H211" s="26">
        <f>E211*C211+F211+G211</f>
        <v>7653.25</v>
      </c>
      <c r="I211" s="28"/>
      <c r="J211" s="48">
        <f t="shared" ref="J211:J212" si="70">H211+I211</f>
        <v>7653.25</v>
      </c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36"/>
      <c r="B212" s="85" t="s">
        <v>104</v>
      </c>
      <c r="C212" s="38">
        <f>SUM(C211)</f>
        <v>1</v>
      </c>
      <c r="D212" s="38"/>
      <c r="E212" s="39">
        <f>SUM(E211)</f>
        <v>6655</v>
      </c>
      <c r="F212" s="36"/>
      <c r="G212" s="60">
        <f>G211</f>
        <v>998.25</v>
      </c>
      <c r="H212" s="39">
        <f>SUM(H211)</f>
        <v>7653.25</v>
      </c>
      <c r="I212" s="40"/>
      <c r="J212" s="60">
        <f t="shared" si="70"/>
        <v>7653.25</v>
      </c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36"/>
      <c r="B213" s="90" t="s">
        <v>121</v>
      </c>
      <c r="C213" s="38"/>
      <c r="D213" s="38"/>
      <c r="E213" s="38"/>
      <c r="F213" s="36"/>
      <c r="G213" s="36"/>
      <c r="H213" s="38"/>
      <c r="I213" s="92"/>
      <c r="J213" s="48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36"/>
      <c r="B214" s="90" t="s">
        <v>122</v>
      </c>
      <c r="C214" s="25"/>
      <c r="D214" s="38"/>
      <c r="E214" s="25"/>
      <c r="F214" s="36"/>
      <c r="G214" s="36"/>
      <c r="H214" s="25"/>
      <c r="I214" s="37"/>
      <c r="J214" s="48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36"/>
      <c r="B215" s="89" t="s">
        <v>123</v>
      </c>
      <c r="C215" s="25">
        <v>0.5</v>
      </c>
      <c r="D215" s="25">
        <v>3231.0</v>
      </c>
      <c r="E215" s="26">
        <v>6655.0</v>
      </c>
      <c r="F215" s="36"/>
      <c r="G215" s="48">
        <f>E215*C215*15%</f>
        <v>499.125</v>
      </c>
      <c r="H215" s="26">
        <f>E215*C215+F215+G215</f>
        <v>3826.625</v>
      </c>
      <c r="I215" s="28"/>
      <c r="J215" s="48">
        <f t="shared" ref="J215:J216" si="71">H215+I215</f>
        <v>3826.625</v>
      </c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36"/>
      <c r="B216" s="85" t="s">
        <v>104</v>
      </c>
      <c r="C216" s="38">
        <f>SUM(C215)</f>
        <v>0.5</v>
      </c>
      <c r="D216" s="38"/>
      <c r="E216" s="39">
        <f>SUM(E215)</f>
        <v>6655</v>
      </c>
      <c r="F216" s="36"/>
      <c r="G216" s="60">
        <f>G215</f>
        <v>499.125</v>
      </c>
      <c r="H216" s="39">
        <f>SUM(H215)</f>
        <v>3826.625</v>
      </c>
      <c r="I216" s="40"/>
      <c r="J216" s="60">
        <f t="shared" si="71"/>
        <v>3826.625</v>
      </c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36"/>
      <c r="B217" s="90" t="s">
        <v>124</v>
      </c>
      <c r="C217" s="25"/>
      <c r="D217" s="38"/>
      <c r="E217" s="25"/>
      <c r="F217" s="36"/>
      <c r="G217" s="36"/>
      <c r="H217" s="25"/>
      <c r="I217" s="37"/>
      <c r="J217" s="48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36"/>
      <c r="B218" s="89" t="s">
        <v>125</v>
      </c>
      <c r="C218" s="25">
        <v>0.5</v>
      </c>
      <c r="D218" s="25">
        <v>3231.0</v>
      </c>
      <c r="E218" s="26">
        <v>6655.0</v>
      </c>
      <c r="F218" s="36"/>
      <c r="G218" s="48">
        <f>E218*C218*15%</f>
        <v>499.125</v>
      </c>
      <c r="H218" s="26">
        <f>E218*C218+F218+G218</f>
        <v>3826.625</v>
      </c>
      <c r="I218" s="28"/>
      <c r="J218" s="48">
        <f t="shared" ref="J218:J219" si="72">H218+I218</f>
        <v>3826.625</v>
      </c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36"/>
      <c r="B219" s="85" t="s">
        <v>104</v>
      </c>
      <c r="C219" s="38">
        <f>SUM(C218)</f>
        <v>0.5</v>
      </c>
      <c r="D219" s="38"/>
      <c r="E219" s="39">
        <f>SUM(E218)</f>
        <v>6655</v>
      </c>
      <c r="F219" s="36"/>
      <c r="G219" s="60">
        <f>G218</f>
        <v>499.125</v>
      </c>
      <c r="H219" s="39">
        <f>SUM(H218)</f>
        <v>3826.625</v>
      </c>
      <c r="I219" s="40"/>
      <c r="J219" s="60">
        <f t="shared" si="72"/>
        <v>3826.625</v>
      </c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36"/>
      <c r="B220" s="90" t="s">
        <v>126</v>
      </c>
      <c r="C220" s="25"/>
      <c r="D220" s="38"/>
      <c r="E220" s="25"/>
      <c r="F220" s="36"/>
      <c r="G220" s="36"/>
      <c r="H220" s="25"/>
      <c r="I220" s="37"/>
      <c r="J220" s="48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36"/>
      <c r="B221" s="89" t="s">
        <v>112</v>
      </c>
      <c r="C221" s="25">
        <v>0.5</v>
      </c>
      <c r="D221" s="25">
        <v>3221.0</v>
      </c>
      <c r="E221" s="26">
        <v>6655.0</v>
      </c>
      <c r="F221" s="36"/>
      <c r="G221" s="48">
        <f>E221*C221*15%</f>
        <v>499.125</v>
      </c>
      <c r="H221" s="26">
        <f>E221*C221+F221+G221</f>
        <v>3826.625</v>
      </c>
      <c r="I221" s="28"/>
      <c r="J221" s="48">
        <f t="shared" ref="J221:J222" si="73">H221+I221</f>
        <v>3826.625</v>
      </c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36"/>
      <c r="B222" s="85" t="s">
        <v>104</v>
      </c>
      <c r="C222" s="38">
        <f>SUM(C221)</f>
        <v>0.5</v>
      </c>
      <c r="D222" s="38"/>
      <c r="E222" s="39">
        <f>SUM(E221)</f>
        <v>6655</v>
      </c>
      <c r="F222" s="36"/>
      <c r="G222" s="60">
        <f>G221</f>
        <v>499.125</v>
      </c>
      <c r="H222" s="39">
        <f>SUM(H221)</f>
        <v>3826.625</v>
      </c>
      <c r="I222" s="40"/>
      <c r="J222" s="60">
        <f t="shared" si="73"/>
        <v>3826.625</v>
      </c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36"/>
      <c r="B223" s="90" t="s">
        <v>127</v>
      </c>
      <c r="C223" s="25"/>
      <c r="D223" s="38"/>
      <c r="E223" s="25"/>
      <c r="F223" s="36"/>
      <c r="G223" s="36"/>
      <c r="H223" s="25"/>
      <c r="I223" s="37"/>
      <c r="J223" s="48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36"/>
      <c r="B224" s="89" t="s">
        <v>106</v>
      </c>
      <c r="C224" s="25">
        <v>0.5</v>
      </c>
      <c r="D224" s="25">
        <v>3221.0</v>
      </c>
      <c r="E224" s="26">
        <v>6655.0</v>
      </c>
      <c r="F224" s="36"/>
      <c r="G224" s="48">
        <f>E224*C224*15%</f>
        <v>499.125</v>
      </c>
      <c r="H224" s="26">
        <f>E224*C224+F224+G224</f>
        <v>3826.625</v>
      </c>
      <c r="I224" s="28"/>
      <c r="J224" s="48">
        <f t="shared" ref="J224:J225" si="74">H224+I224</f>
        <v>3826.625</v>
      </c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36"/>
      <c r="B225" s="85" t="s">
        <v>104</v>
      </c>
      <c r="C225" s="38">
        <f>SUM(C224)</f>
        <v>0.5</v>
      </c>
      <c r="D225" s="38"/>
      <c r="E225" s="39">
        <f>SUM(E224)</f>
        <v>6655</v>
      </c>
      <c r="F225" s="36"/>
      <c r="G225" s="60">
        <f>G224</f>
        <v>499.125</v>
      </c>
      <c r="H225" s="39">
        <f>SUM(H224)</f>
        <v>3826.625</v>
      </c>
      <c r="I225" s="40"/>
      <c r="J225" s="60">
        <f t="shared" si="74"/>
        <v>3826.625</v>
      </c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36"/>
      <c r="B226" s="90" t="s">
        <v>128</v>
      </c>
      <c r="C226" s="38"/>
      <c r="D226" s="38"/>
      <c r="E226" s="39"/>
      <c r="F226" s="36"/>
      <c r="G226" s="36"/>
      <c r="H226" s="39"/>
      <c r="I226" s="40"/>
      <c r="J226" s="48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36"/>
      <c r="B227" s="90" t="s">
        <v>129</v>
      </c>
      <c r="C227" s="25"/>
      <c r="D227" s="38"/>
      <c r="E227" s="25"/>
      <c r="F227" s="36"/>
      <c r="G227" s="36"/>
      <c r="H227" s="25"/>
      <c r="I227" s="37"/>
      <c r="J227" s="48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36"/>
      <c r="B228" s="89" t="s">
        <v>115</v>
      </c>
      <c r="C228" s="25">
        <v>0.5</v>
      </c>
      <c r="D228" s="25">
        <v>3232.0</v>
      </c>
      <c r="E228" s="26">
        <v>6655.0</v>
      </c>
      <c r="F228" s="36"/>
      <c r="G228" s="36">
        <f>E228*C228*10%</f>
        <v>332.75</v>
      </c>
      <c r="H228" s="26">
        <f>E228*C228+F228+G228</f>
        <v>3660.25</v>
      </c>
      <c r="I228" s="28"/>
      <c r="J228" s="48">
        <f t="shared" ref="J228:J229" si="75">H228+I228</f>
        <v>3660.25</v>
      </c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36"/>
      <c r="B229" s="85" t="s">
        <v>104</v>
      </c>
      <c r="C229" s="38">
        <f>SUM(C228)</f>
        <v>0.5</v>
      </c>
      <c r="D229" s="38"/>
      <c r="E229" s="39">
        <f>SUM(E228)</f>
        <v>6655</v>
      </c>
      <c r="F229" s="36"/>
      <c r="G229" s="59">
        <f>G228</f>
        <v>332.75</v>
      </c>
      <c r="H229" s="39">
        <f>SUM(H228)</f>
        <v>3660.25</v>
      </c>
      <c r="I229" s="40"/>
      <c r="J229" s="60">
        <f t="shared" si="75"/>
        <v>3660.25</v>
      </c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36"/>
      <c r="B230" s="90" t="s">
        <v>130</v>
      </c>
      <c r="C230" s="25"/>
      <c r="D230" s="38"/>
      <c r="E230" s="25"/>
      <c r="F230" s="36"/>
      <c r="G230" s="36"/>
      <c r="H230" s="25"/>
      <c r="I230" s="37"/>
      <c r="J230" s="48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36"/>
      <c r="B231" s="89" t="s">
        <v>106</v>
      </c>
      <c r="C231" s="25">
        <v>0.25</v>
      </c>
      <c r="D231" s="25">
        <v>3221.0</v>
      </c>
      <c r="E231" s="26">
        <v>6655.0</v>
      </c>
      <c r="F231" s="36"/>
      <c r="G231" s="36"/>
      <c r="H231" s="26">
        <f>E231*C231+F231+G231</f>
        <v>1663.75</v>
      </c>
      <c r="I231" s="28"/>
      <c r="J231" s="48">
        <f t="shared" ref="J231:J232" si="76">H231+I231</f>
        <v>1663.75</v>
      </c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36"/>
      <c r="B232" s="85" t="s">
        <v>104</v>
      </c>
      <c r="C232" s="38">
        <f>SUM(C231)</f>
        <v>0.25</v>
      </c>
      <c r="D232" s="38"/>
      <c r="E232" s="39">
        <f>SUM(E231)</f>
        <v>6655</v>
      </c>
      <c r="F232" s="36"/>
      <c r="G232" s="36"/>
      <c r="H232" s="39">
        <f>SUM(H231)</f>
        <v>1663.75</v>
      </c>
      <c r="I232" s="40"/>
      <c r="J232" s="60">
        <f t="shared" si="76"/>
        <v>1663.75</v>
      </c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36"/>
      <c r="B233" s="90" t="s">
        <v>131</v>
      </c>
      <c r="C233" s="25"/>
      <c r="D233" s="38"/>
      <c r="E233" s="25"/>
      <c r="F233" s="36"/>
      <c r="G233" s="36"/>
      <c r="H233" s="25"/>
      <c r="I233" s="37"/>
      <c r="J233" s="48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36"/>
      <c r="B234" s="89" t="s">
        <v>117</v>
      </c>
      <c r="C234" s="25">
        <v>1.0</v>
      </c>
      <c r="D234" s="25">
        <v>3221.0</v>
      </c>
      <c r="E234" s="26">
        <v>6655.0</v>
      </c>
      <c r="F234" s="36"/>
      <c r="G234" s="36"/>
      <c r="H234" s="26">
        <f>E234*C234+F234+G234</f>
        <v>6655</v>
      </c>
      <c r="I234" s="28"/>
      <c r="J234" s="48">
        <f t="shared" ref="J234:J235" si="77">H234+I234</f>
        <v>6655</v>
      </c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36"/>
      <c r="B235" s="85" t="s">
        <v>104</v>
      </c>
      <c r="C235" s="38">
        <f>SUM(C234)</f>
        <v>1</v>
      </c>
      <c r="D235" s="38"/>
      <c r="E235" s="39">
        <f>E234</f>
        <v>6655</v>
      </c>
      <c r="F235" s="36"/>
      <c r="G235" s="36"/>
      <c r="H235" s="39">
        <f>H234</f>
        <v>6655</v>
      </c>
      <c r="I235" s="40"/>
      <c r="J235" s="60">
        <f t="shared" si="77"/>
        <v>6655</v>
      </c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36"/>
      <c r="B236" s="90" t="s">
        <v>132</v>
      </c>
      <c r="C236" s="25"/>
      <c r="D236" s="38"/>
      <c r="E236" s="25"/>
      <c r="F236" s="36"/>
      <c r="G236" s="36"/>
      <c r="H236" s="25"/>
      <c r="I236" s="37"/>
      <c r="J236" s="48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36"/>
      <c r="B237" s="89" t="s">
        <v>112</v>
      </c>
      <c r="C237" s="25">
        <v>1.0</v>
      </c>
      <c r="D237" s="25">
        <v>3221.0</v>
      </c>
      <c r="E237" s="26">
        <v>6655.0</v>
      </c>
      <c r="F237" s="36"/>
      <c r="G237" s="36">
        <f>E237*C237*15%</f>
        <v>998.25</v>
      </c>
      <c r="H237" s="26">
        <f t="shared" ref="H237:H238" si="78">E237*C237+F237+G237</f>
        <v>7653.25</v>
      </c>
      <c r="I237" s="28"/>
      <c r="J237" s="48">
        <f t="shared" ref="J237:J239" si="79">H237+I237</f>
        <v>7653.25</v>
      </c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36"/>
      <c r="B238" s="89" t="s">
        <v>133</v>
      </c>
      <c r="C238" s="25">
        <v>0.5</v>
      </c>
      <c r="D238" s="25">
        <v>5132.0</v>
      </c>
      <c r="E238" s="26">
        <v>5500.0</v>
      </c>
      <c r="F238" s="36"/>
      <c r="G238" s="36"/>
      <c r="H238" s="26">
        <f t="shared" si="78"/>
        <v>2750</v>
      </c>
      <c r="I238" s="28">
        <v>500.0</v>
      </c>
      <c r="J238" s="48">
        <f t="shared" si="79"/>
        <v>3250</v>
      </c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36"/>
      <c r="B239" s="85" t="s">
        <v>104</v>
      </c>
      <c r="C239" s="38">
        <f>SUM(C237:C238)</f>
        <v>1.5</v>
      </c>
      <c r="D239" s="38"/>
      <c r="E239" s="39">
        <f>SUM(E237:E238)</f>
        <v>12155</v>
      </c>
      <c r="F239" s="36"/>
      <c r="G239" s="59">
        <f>G237</f>
        <v>998.25</v>
      </c>
      <c r="H239" s="39">
        <f t="shared" ref="H239:I239" si="80">SUM(H237:H238)</f>
        <v>10403.25</v>
      </c>
      <c r="I239" s="40">
        <f t="shared" si="80"/>
        <v>500</v>
      </c>
      <c r="J239" s="60">
        <f t="shared" si="79"/>
        <v>10903.25</v>
      </c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36"/>
      <c r="B240" s="90" t="s">
        <v>134</v>
      </c>
      <c r="C240" s="25"/>
      <c r="D240" s="38"/>
      <c r="E240" s="25"/>
      <c r="F240" s="36"/>
      <c r="G240" s="36"/>
      <c r="H240" s="25"/>
      <c r="I240" s="37"/>
      <c r="J240" s="48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36"/>
      <c r="B241" s="89" t="s">
        <v>112</v>
      </c>
      <c r="C241" s="25">
        <v>0.5</v>
      </c>
      <c r="D241" s="25">
        <v>3221.0</v>
      </c>
      <c r="E241" s="26">
        <v>6655.0</v>
      </c>
      <c r="F241" s="36"/>
      <c r="G241" s="36"/>
      <c r="H241" s="26">
        <f t="shared" ref="H241:H242" si="81">E241*C241+F241+G241</f>
        <v>3327.5</v>
      </c>
      <c r="I241" s="28"/>
      <c r="J241" s="48">
        <f t="shared" ref="J241:J242" si="82">H241+I241</f>
        <v>3327.5</v>
      </c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36"/>
      <c r="B242" s="89" t="s">
        <v>135</v>
      </c>
      <c r="C242" s="25">
        <v>0.5</v>
      </c>
      <c r="D242" s="25">
        <v>3232.0</v>
      </c>
      <c r="E242" s="26">
        <v>6655.0</v>
      </c>
      <c r="F242" s="36"/>
      <c r="G242" s="36">
        <f>E242*C242*10%</f>
        <v>332.75</v>
      </c>
      <c r="H242" s="26">
        <f t="shared" si="81"/>
        <v>3660.25</v>
      </c>
      <c r="I242" s="28"/>
      <c r="J242" s="48">
        <f t="shared" si="82"/>
        <v>3660.25</v>
      </c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36"/>
      <c r="B243" s="85" t="s">
        <v>104</v>
      </c>
      <c r="C243" s="38">
        <f>C241+C242</f>
        <v>1</v>
      </c>
      <c r="D243" s="38"/>
      <c r="E243" s="39">
        <f>E241+E242</f>
        <v>13310</v>
      </c>
      <c r="F243" s="36"/>
      <c r="G243" s="60">
        <f t="shared" ref="G243:H243" si="83">G241+G242</f>
        <v>332.75</v>
      </c>
      <c r="H243" s="39">
        <f t="shared" si="83"/>
        <v>6987.75</v>
      </c>
      <c r="I243" s="40"/>
      <c r="J243" s="60">
        <f>J241+J242</f>
        <v>6987.75</v>
      </c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36"/>
      <c r="B244" s="90" t="s">
        <v>136</v>
      </c>
      <c r="C244" s="38"/>
      <c r="D244" s="38"/>
      <c r="E244" s="39"/>
      <c r="F244" s="36"/>
      <c r="G244" s="48"/>
      <c r="H244" s="39"/>
      <c r="I244" s="40"/>
      <c r="J244" s="48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36"/>
      <c r="B245" s="90" t="s">
        <v>137</v>
      </c>
      <c r="C245" s="25"/>
      <c r="D245" s="38"/>
      <c r="E245" s="25"/>
      <c r="F245" s="36"/>
      <c r="G245" s="48"/>
      <c r="H245" s="25"/>
      <c r="I245" s="37"/>
      <c r="J245" s="48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36"/>
      <c r="B246" s="89" t="s">
        <v>106</v>
      </c>
      <c r="C246" s="25">
        <v>0.5</v>
      </c>
      <c r="D246" s="25">
        <v>3221.0</v>
      </c>
      <c r="E246" s="26">
        <v>6655.0</v>
      </c>
      <c r="F246" s="36"/>
      <c r="G246" s="48">
        <f>E246*C246*15%</f>
        <v>499.125</v>
      </c>
      <c r="H246" s="26">
        <f>E246*C246+F246+G246</f>
        <v>3826.625</v>
      </c>
      <c r="I246" s="28"/>
      <c r="J246" s="48">
        <f>I246+H246</f>
        <v>3826.625</v>
      </c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36"/>
      <c r="B247" s="85" t="s">
        <v>104</v>
      </c>
      <c r="C247" s="38">
        <f>SUM(C246)</f>
        <v>0.5</v>
      </c>
      <c r="D247" s="38"/>
      <c r="E247" s="39">
        <f>SUM(E246)</f>
        <v>6655</v>
      </c>
      <c r="F247" s="36"/>
      <c r="G247" s="60">
        <f>G246</f>
        <v>499.125</v>
      </c>
      <c r="H247" s="39">
        <f>SUM(H246)</f>
        <v>3826.625</v>
      </c>
      <c r="I247" s="40"/>
      <c r="J247" s="60">
        <f>H247+I247</f>
        <v>3826.625</v>
      </c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36"/>
      <c r="B248" s="90" t="s">
        <v>138</v>
      </c>
      <c r="C248" s="25"/>
      <c r="D248" s="38"/>
      <c r="E248" s="25"/>
      <c r="F248" s="36"/>
      <c r="G248" s="48"/>
      <c r="H248" s="25"/>
      <c r="I248" s="37"/>
      <c r="J248" s="48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36"/>
      <c r="B249" s="89" t="s">
        <v>106</v>
      </c>
      <c r="C249" s="25">
        <v>0.75</v>
      </c>
      <c r="D249" s="25">
        <v>3221.0</v>
      </c>
      <c r="E249" s="26">
        <v>6655.0</v>
      </c>
      <c r="F249" s="36"/>
      <c r="G249" s="48">
        <f>E249*C249*15%</f>
        <v>748.6875</v>
      </c>
      <c r="H249" s="26">
        <f>E249*C249+F249+G249</f>
        <v>5739.9375</v>
      </c>
      <c r="I249" s="28"/>
      <c r="J249" s="48">
        <f t="shared" ref="J249:J250" si="84">H249+I249</f>
        <v>5739.9375</v>
      </c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36"/>
      <c r="B250" s="85" t="s">
        <v>104</v>
      </c>
      <c r="C250" s="38">
        <f>SUM(C249)</f>
        <v>0.75</v>
      </c>
      <c r="D250" s="38"/>
      <c r="E250" s="39">
        <f>SUM(E249)</f>
        <v>6655</v>
      </c>
      <c r="F250" s="36"/>
      <c r="G250" s="60">
        <f>G249</f>
        <v>748.6875</v>
      </c>
      <c r="H250" s="39">
        <f>SUM(H249)</f>
        <v>5739.9375</v>
      </c>
      <c r="I250" s="40"/>
      <c r="J250" s="60">
        <f t="shared" si="84"/>
        <v>5739.9375</v>
      </c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36"/>
      <c r="B251" s="90" t="s">
        <v>139</v>
      </c>
      <c r="C251" s="25"/>
      <c r="D251" s="38"/>
      <c r="E251" s="25"/>
      <c r="F251" s="36"/>
      <c r="G251" s="48"/>
      <c r="H251" s="25"/>
      <c r="I251" s="37"/>
      <c r="J251" s="48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36"/>
      <c r="B252" s="89" t="s">
        <v>123</v>
      </c>
      <c r="C252" s="25">
        <v>0.5</v>
      </c>
      <c r="D252" s="25">
        <v>3231.0</v>
      </c>
      <c r="E252" s="26">
        <v>6655.0</v>
      </c>
      <c r="F252" s="36"/>
      <c r="G252" s="48">
        <f>E252*C252*15%</f>
        <v>499.125</v>
      </c>
      <c r="H252" s="26">
        <f>E252*C252+F252+G252</f>
        <v>3826.625</v>
      </c>
      <c r="I252" s="28"/>
      <c r="J252" s="48">
        <f t="shared" ref="J252:J253" si="85">H252+I252</f>
        <v>3826.625</v>
      </c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36"/>
      <c r="B253" s="85" t="s">
        <v>104</v>
      </c>
      <c r="C253" s="38">
        <f>SUM(C252)</f>
        <v>0.5</v>
      </c>
      <c r="D253" s="38"/>
      <c r="E253" s="39">
        <f>SUM(E252)</f>
        <v>6655</v>
      </c>
      <c r="F253" s="36"/>
      <c r="G253" s="60">
        <f>G252</f>
        <v>499.125</v>
      </c>
      <c r="H253" s="39">
        <f>SUM(H252)</f>
        <v>3826.625</v>
      </c>
      <c r="I253" s="40"/>
      <c r="J253" s="60">
        <f t="shared" si="85"/>
        <v>3826.625</v>
      </c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36"/>
      <c r="B254" s="90" t="s">
        <v>140</v>
      </c>
      <c r="C254" s="25"/>
      <c r="D254" s="25"/>
      <c r="E254" s="25"/>
      <c r="F254" s="36"/>
      <c r="G254" s="48"/>
      <c r="H254" s="25"/>
      <c r="I254" s="37"/>
      <c r="J254" s="48">
        <f>H254*2</f>
        <v>0</v>
      </c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36"/>
      <c r="B255" s="89" t="s">
        <v>117</v>
      </c>
      <c r="C255" s="25">
        <v>1.0</v>
      </c>
      <c r="D255" s="25">
        <v>3221.0</v>
      </c>
      <c r="E255" s="26">
        <v>6655.0</v>
      </c>
      <c r="F255" s="36"/>
      <c r="G255" s="48">
        <f>E255*C255*15%</f>
        <v>998.25</v>
      </c>
      <c r="H255" s="26">
        <v>6957.5</v>
      </c>
      <c r="I255" s="28"/>
      <c r="J255" s="48">
        <f t="shared" ref="J255:J256" si="87">H255</f>
        <v>6957.5</v>
      </c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36"/>
      <c r="B256" s="85" t="s">
        <v>104</v>
      </c>
      <c r="C256" s="38">
        <f>C255</f>
        <v>1</v>
      </c>
      <c r="D256" s="38"/>
      <c r="E256" s="39">
        <f>E255</f>
        <v>6655</v>
      </c>
      <c r="F256" s="36"/>
      <c r="G256" s="60">
        <f t="shared" ref="G256:H256" si="86">G255</f>
        <v>998.25</v>
      </c>
      <c r="H256" s="39">
        <f t="shared" si="86"/>
        <v>6957.5</v>
      </c>
      <c r="I256" s="40"/>
      <c r="J256" s="60">
        <f t="shared" si="87"/>
        <v>6957.5</v>
      </c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36"/>
      <c r="B257" s="90" t="s">
        <v>141</v>
      </c>
      <c r="C257" s="33"/>
      <c r="D257" s="25"/>
      <c r="E257" s="33"/>
      <c r="F257" s="36"/>
      <c r="G257" s="48"/>
      <c r="H257" s="33"/>
      <c r="I257" s="87"/>
      <c r="J257" s="48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36"/>
      <c r="B258" s="90" t="s">
        <v>142</v>
      </c>
      <c r="C258" s="25"/>
      <c r="D258" s="38"/>
      <c r="E258" s="25"/>
      <c r="F258" s="36"/>
      <c r="G258" s="48"/>
      <c r="H258" s="25"/>
      <c r="I258" s="37"/>
      <c r="J258" s="48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36"/>
      <c r="B259" s="89" t="s">
        <v>123</v>
      </c>
      <c r="C259" s="25">
        <v>0.5</v>
      </c>
      <c r="D259" s="25">
        <v>3231.0</v>
      </c>
      <c r="E259" s="26">
        <v>6655.0</v>
      </c>
      <c r="F259" s="36"/>
      <c r="G259" s="48"/>
      <c r="H259" s="26">
        <v>3025.0</v>
      </c>
      <c r="I259" s="28"/>
      <c r="J259" s="48">
        <f t="shared" ref="J259:J260" si="88">H259+I259</f>
        <v>3025</v>
      </c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36"/>
      <c r="B260" s="89" t="s">
        <v>133</v>
      </c>
      <c r="C260" s="25">
        <v>0.25</v>
      </c>
      <c r="D260" s="25">
        <v>5132.0</v>
      </c>
      <c r="E260" s="26">
        <v>5500.0</v>
      </c>
      <c r="F260" s="36"/>
      <c r="G260" s="48"/>
      <c r="H260" s="26">
        <f>E260*C260+F260+G260</f>
        <v>1375</v>
      </c>
      <c r="I260" s="28">
        <v>250.0</v>
      </c>
      <c r="J260" s="48">
        <f t="shared" si="88"/>
        <v>1625</v>
      </c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36"/>
      <c r="B261" s="85" t="s">
        <v>104</v>
      </c>
      <c r="C261" s="38">
        <f>SUM(C259:C260)</f>
        <v>0.75</v>
      </c>
      <c r="D261" s="38"/>
      <c r="E261" s="39">
        <f>E259+E260</f>
        <v>12155</v>
      </c>
      <c r="F261" s="36"/>
      <c r="G261" s="48"/>
      <c r="H261" s="39">
        <f t="shared" ref="H261:J261" si="89">SUM(H259:H260)</f>
        <v>4400</v>
      </c>
      <c r="I261" s="40">
        <f t="shared" si="89"/>
        <v>250</v>
      </c>
      <c r="J261" s="60">
        <f t="shared" si="89"/>
        <v>4650</v>
      </c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36"/>
      <c r="B262" s="90" t="s">
        <v>143</v>
      </c>
      <c r="C262" s="25"/>
      <c r="D262" s="38"/>
      <c r="E262" s="25"/>
      <c r="F262" s="36"/>
      <c r="G262" s="48"/>
      <c r="H262" s="25"/>
      <c r="I262" s="37"/>
      <c r="J262" s="48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36"/>
      <c r="B263" s="89" t="s">
        <v>123</v>
      </c>
      <c r="C263" s="25">
        <v>0.75</v>
      </c>
      <c r="D263" s="25">
        <v>3231.0</v>
      </c>
      <c r="E263" s="26">
        <v>6655.0</v>
      </c>
      <c r="F263" s="36"/>
      <c r="G263" s="48">
        <f>E263*C263*10%</f>
        <v>499.125</v>
      </c>
      <c r="H263" s="26">
        <f>E263*C263+F263+G263</f>
        <v>5490.375</v>
      </c>
      <c r="I263" s="28"/>
      <c r="J263" s="48">
        <f t="shared" ref="J263:J264" si="91">H263+I263</f>
        <v>5490.375</v>
      </c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36"/>
      <c r="B264" s="85" t="s">
        <v>104</v>
      </c>
      <c r="C264" s="38">
        <f>SUM(C263)</f>
        <v>0.75</v>
      </c>
      <c r="D264" s="38"/>
      <c r="E264" s="39">
        <f>E263</f>
        <v>6655</v>
      </c>
      <c r="F264" s="36"/>
      <c r="G264" s="60">
        <f t="shared" ref="G264:H264" si="90">G263</f>
        <v>499.125</v>
      </c>
      <c r="H264" s="39">
        <f t="shared" si="90"/>
        <v>5490.375</v>
      </c>
      <c r="I264" s="40"/>
      <c r="J264" s="60">
        <f t="shared" si="91"/>
        <v>5490.375</v>
      </c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36"/>
      <c r="B265" s="90" t="s">
        <v>144</v>
      </c>
      <c r="C265" s="25"/>
      <c r="D265" s="38"/>
      <c r="E265" s="25"/>
      <c r="F265" s="36"/>
      <c r="G265" s="48"/>
      <c r="H265" s="25"/>
      <c r="I265" s="37"/>
      <c r="J265" s="48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36"/>
      <c r="B266" s="89" t="s">
        <v>115</v>
      </c>
      <c r="C266" s="25">
        <v>1.0</v>
      </c>
      <c r="D266" s="25">
        <v>3232.0</v>
      </c>
      <c r="E266" s="26">
        <v>6655.0</v>
      </c>
      <c r="F266" s="36"/>
      <c r="G266" s="48"/>
      <c r="H266" s="26">
        <f>E266*C266+F266+G266</f>
        <v>6655</v>
      </c>
      <c r="I266" s="28"/>
      <c r="J266" s="48">
        <f t="shared" ref="J266:J267" si="92">H266+I266</f>
        <v>6655</v>
      </c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36"/>
      <c r="B267" s="85" t="s">
        <v>104</v>
      </c>
      <c r="C267" s="38">
        <f>SUM(C266)</f>
        <v>1</v>
      </c>
      <c r="D267" s="38"/>
      <c r="E267" s="39">
        <f>SUM(E266)</f>
        <v>6655</v>
      </c>
      <c r="F267" s="36"/>
      <c r="G267" s="60"/>
      <c r="H267" s="39">
        <f>SUM(H266)</f>
        <v>6655</v>
      </c>
      <c r="I267" s="40"/>
      <c r="J267" s="60">
        <f t="shared" si="92"/>
        <v>6655</v>
      </c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36"/>
      <c r="B268" s="90" t="s">
        <v>145</v>
      </c>
      <c r="C268" s="38"/>
      <c r="D268" s="25"/>
      <c r="E268" s="38"/>
      <c r="F268" s="36"/>
      <c r="G268" s="48"/>
      <c r="H268" s="38"/>
      <c r="I268" s="92"/>
      <c r="J268" s="48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36"/>
      <c r="B269" s="89" t="s">
        <v>106</v>
      </c>
      <c r="C269" s="25">
        <v>0.75</v>
      </c>
      <c r="D269" s="25">
        <v>3221.0</v>
      </c>
      <c r="E269" s="26">
        <v>6655.0</v>
      </c>
      <c r="F269" s="36"/>
      <c r="G269" s="48">
        <f>E269*C269*15%</f>
        <v>748.6875</v>
      </c>
      <c r="H269" s="26">
        <f>E269*C269+F269+G269</f>
        <v>5739.9375</v>
      </c>
      <c r="I269" s="28"/>
      <c r="J269" s="48">
        <f t="shared" ref="J269:J270" si="94">H269+I269</f>
        <v>5739.9375</v>
      </c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36"/>
      <c r="B270" s="85" t="s">
        <v>104</v>
      </c>
      <c r="C270" s="38">
        <f>C269</f>
        <v>0.75</v>
      </c>
      <c r="D270" s="25"/>
      <c r="E270" s="39">
        <f>E269</f>
        <v>6655</v>
      </c>
      <c r="F270" s="36"/>
      <c r="G270" s="60">
        <f t="shared" ref="G270:H270" si="93">G269</f>
        <v>748.6875</v>
      </c>
      <c r="H270" s="39">
        <f t="shared" si="93"/>
        <v>5739.9375</v>
      </c>
      <c r="I270" s="40"/>
      <c r="J270" s="60">
        <f t="shared" si="94"/>
        <v>5739.9375</v>
      </c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36"/>
      <c r="B271" s="90" t="s">
        <v>146</v>
      </c>
      <c r="C271" s="25"/>
      <c r="D271" s="38"/>
      <c r="E271" s="25"/>
      <c r="F271" s="36"/>
      <c r="G271" s="48"/>
      <c r="H271" s="25"/>
      <c r="I271" s="37"/>
      <c r="J271" s="48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36"/>
      <c r="B272" s="89" t="s">
        <v>115</v>
      </c>
      <c r="C272" s="25">
        <v>0.5</v>
      </c>
      <c r="D272" s="25">
        <v>3232.0</v>
      </c>
      <c r="E272" s="26">
        <v>6655.0</v>
      </c>
      <c r="F272" s="36"/>
      <c r="G272" s="48"/>
      <c r="H272" s="26">
        <f>E272*C272+F272+G272</f>
        <v>3327.5</v>
      </c>
      <c r="I272" s="28"/>
      <c r="J272" s="48">
        <f t="shared" ref="J272:J273" si="95">H272+I272</f>
        <v>3327.5</v>
      </c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36"/>
      <c r="B273" s="85" t="s">
        <v>104</v>
      </c>
      <c r="C273" s="38">
        <f>SUM(C272)</f>
        <v>0.5</v>
      </c>
      <c r="D273" s="38"/>
      <c r="E273" s="39">
        <f>SUM(E272)</f>
        <v>6655</v>
      </c>
      <c r="F273" s="36"/>
      <c r="G273" s="60" t="str">
        <f>G272</f>
        <v/>
      </c>
      <c r="H273" s="39">
        <f>SUM(H272)</f>
        <v>3327.5</v>
      </c>
      <c r="I273" s="40"/>
      <c r="J273" s="60">
        <f t="shared" si="95"/>
        <v>3327.5</v>
      </c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36"/>
      <c r="B274" s="90" t="s">
        <v>147</v>
      </c>
      <c r="C274" s="38"/>
      <c r="D274" s="38"/>
      <c r="E274" s="39"/>
      <c r="F274" s="36"/>
      <c r="G274" s="48"/>
      <c r="H274" s="39"/>
      <c r="I274" s="40"/>
      <c r="J274" s="48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36"/>
      <c r="B275" s="90" t="s">
        <v>148</v>
      </c>
      <c r="C275" s="25"/>
      <c r="D275" s="38"/>
      <c r="E275" s="25"/>
      <c r="F275" s="36"/>
      <c r="G275" s="48"/>
      <c r="H275" s="25"/>
      <c r="I275" s="37"/>
      <c r="J275" s="48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36"/>
      <c r="B276" s="89" t="s">
        <v>106</v>
      </c>
      <c r="C276" s="25">
        <v>1.0</v>
      </c>
      <c r="D276" s="25">
        <v>3221.0</v>
      </c>
      <c r="E276" s="26">
        <v>6655.0</v>
      </c>
      <c r="F276" s="36"/>
      <c r="G276" s="48">
        <f>E276*C276*15%</f>
        <v>998.25</v>
      </c>
      <c r="H276" s="26">
        <f t="shared" ref="H276:H277" si="96">E276*C276+F276+G276</f>
        <v>7653.25</v>
      </c>
      <c r="I276" s="28"/>
      <c r="J276" s="48">
        <f t="shared" ref="J276:J278" si="97">H276+I276</f>
        <v>7653.25</v>
      </c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36"/>
      <c r="B277" s="89" t="s">
        <v>149</v>
      </c>
      <c r="C277" s="25">
        <v>0.25</v>
      </c>
      <c r="D277" s="25">
        <v>5132.0</v>
      </c>
      <c r="E277" s="26">
        <v>5500.0</v>
      </c>
      <c r="F277" s="36"/>
      <c r="G277" s="48"/>
      <c r="H277" s="26">
        <f t="shared" si="96"/>
        <v>1375</v>
      </c>
      <c r="I277" s="28">
        <v>250.0</v>
      </c>
      <c r="J277" s="48">
        <f t="shared" si="97"/>
        <v>1625</v>
      </c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36"/>
      <c r="B278" s="85" t="s">
        <v>104</v>
      </c>
      <c r="C278" s="38">
        <f>C276+C277</f>
        <v>1.25</v>
      </c>
      <c r="D278" s="38"/>
      <c r="E278" s="39">
        <f>SUM(E276)</f>
        <v>6655</v>
      </c>
      <c r="F278" s="36"/>
      <c r="G278" s="60">
        <f>G276</f>
        <v>998.25</v>
      </c>
      <c r="H278" s="39">
        <f>H277+H276</f>
        <v>9028.25</v>
      </c>
      <c r="I278" s="40"/>
      <c r="J278" s="60">
        <f t="shared" si="97"/>
        <v>9028.25</v>
      </c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36"/>
      <c r="B279" s="90" t="s">
        <v>150</v>
      </c>
      <c r="C279" s="25"/>
      <c r="D279" s="38"/>
      <c r="E279" s="25"/>
      <c r="F279" s="36"/>
      <c r="G279" s="48"/>
      <c r="H279" s="25"/>
      <c r="I279" s="37"/>
      <c r="J279" s="48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36"/>
      <c r="B280" s="89" t="s">
        <v>151</v>
      </c>
      <c r="C280" s="25">
        <v>1.0</v>
      </c>
      <c r="D280" s="25">
        <v>3232.0</v>
      </c>
      <c r="E280" s="26">
        <v>6655.0</v>
      </c>
      <c r="F280" s="36"/>
      <c r="G280" s="48">
        <f>E280*C280*15%</f>
        <v>998.25</v>
      </c>
      <c r="H280" s="26">
        <f>E280*C280+F280+G280</f>
        <v>7653.25</v>
      </c>
      <c r="I280" s="28"/>
      <c r="J280" s="48">
        <f t="shared" ref="J280:J281" si="98">H280+I280</f>
        <v>7653.25</v>
      </c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36"/>
      <c r="B281" s="85" t="s">
        <v>104</v>
      </c>
      <c r="C281" s="38">
        <f>SUM(C280)</f>
        <v>1</v>
      </c>
      <c r="D281" s="38"/>
      <c r="E281" s="39">
        <f>SUM(E280)</f>
        <v>6655</v>
      </c>
      <c r="F281" s="36"/>
      <c r="G281" s="60">
        <f>G280</f>
        <v>998.25</v>
      </c>
      <c r="H281" s="39">
        <f>SUM(H280)</f>
        <v>7653.25</v>
      </c>
      <c r="I281" s="40"/>
      <c r="J281" s="60">
        <f t="shared" si="98"/>
        <v>7653.25</v>
      </c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36"/>
      <c r="B282" s="85" t="s">
        <v>152</v>
      </c>
      <c r="C282" s="38">
        <f>C180+C183+C186+C189+C192+C195+C198+C202+C205+C209+C212+C216+C219+C222+C225+C229+C232+C235+C239+C243+C247+C250+C253+C256+C261+C264+C267+C270+C273+C278+C281</f>
        <v>21.5</v>
      </c>
      <c r="D282" s="38"/>
      <c r="E282" s="39">
        <f>E180+E183+E186+E189+E192+E195+E198+E202+E205+E209+E212+E216+E219+E222+E225+E229+E232+E235+E239+E243+E247+E250+E253+E256+E261+E264+E267+E270+E273+E278+E281</f>
        <v>223960</v>
      </c>
      <c r="F282" s="36"/>
      <c r="G282" s="60">
        <f>G186+G189+G195+G202+G205+G209+G212+G216+G219+G222+G225+G229+G239+G243+G247+G250+G253+G256+G264+G267+G270+G273+G278+G281</f>
        <v>14225.0625</v>
      </c>
      <c r="H282" s="39">
        <f t="shared" ref="H282:J282" si="99">H180+H183+H186+H189+H192+H195+H198+H202+H205+H209+H212+H216+H219+H222+H225+H229+H232+H235+H239+H243+H247+H250+H253+H256+H261+H264+H267+H270+H273+H278+H281</f>
        <v>155653.435</v>
      </c>
      <c r="I282" s="40">
        <f t="shared" si="99"/>
        <v>750</v>
      </c>
      <c r="J282" s="39">
        <f t="shared" si="99"/>
        <v>156403.435</v>
      </c>
      <c r="K282" s="93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36"/>
      <c r="B283" s="94" t="s">
        <v>153</v>
      </c>
      <c r="C283" s="38"/>
      <c r="D283" s="38"/>
      <c r="E283" s="38"/>
      <c r="F283" s="36"/>
      <c r="G283" s="48"/>
      <c r="H283" s="39"/>
      <c r="I283" s="40"/>
      <c r="J283" s="36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36"/>
      <c r="B284" s="94" t="s">
        <v>154</v>
      </c>
      <c r="C284" s="25">
        <f>C280+C276+C272+C269+C266+C263+C259+C255+C252+C249+C246+C242+C241+C237+C234+C231+C228+C224+C221+C218+C215+C211+C207+C204+C201+C197+C194+C191+C188+C185+C182+C179</f>
        <v>20.5</v>
      </c>
      <c r="D284" s="25"/>
      <c r="E284" s="26">
        <v>192350.0</v>
      </c>
      <c r="F284" s="36"/>
      <c r="G284" s="48">
        <f>G282</f>
        <v>14225.0625</v>
      </c>
      <c r="H284" s="26">
        <f>H179+H182+H185+H188+H191+H194+H197+H201+H204+H207+H211+H215+H218+H221+H224+H228+H231+H234+H237+H241+H242+H246+H249+H252+H255+H259+H263+H266+H269+H272+H276+H280</f>
        <v>150153.435</v>
      </c>
      <c r="I284" s="28"/>
      <c r="J284" s="26">
        <f>J179+J182+J185+J188+J191+J194+J197+J201+J204+J207+J211+J215+J218+J221+J224+J228+J231+J234+J237+J241+J242+J246+J249+J252+J255+J259+J263+J266+J269+J272+J276+J280</f>
        <v>150153.435</v>
      </c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36"/>
      <c r="B285" s="95" t="s">
        <v>155</v>
      </c>
      <c r="C285" s="64">
        <f>C238+C260</f>
        <v>0.75</v>
      </c>
      <c r="D285" s="64"/>
      <c r="E285" s="65">
        <f>E208+E238+E260+E277</f>
        <v>16500</v>
      </c>
      <c r="F285" s="36"/>
      <c r="G285" s="48"/>
      <c r="H285" s="26">
        <f>H208+H238+H260+H277</f>
        <v>5500</v>
      </c>
      <c r="I285" s="28"/>
      <c r="J285" s="26">
        <f>J208+J238+J260+J277</f>
        <v>6500</v>
      </c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61" t="s">
        <v>156</v>
      </c>
      <c r="B286" s="21"/>
      <c r="C286" s="21"/>
      <c r="D286" s="21"/>
      <c r="E286" s="21"/>
      <c r="F286" s="21"/>
      <c r="G286" s="21"/>
      <c r="H286" s="21"/>
      <c r="I286" s="21"/>
      <c r="J286" s="13"/>
    </row>
    <row r="287" ht="13.5" customHeight="1">
      <c r="A287" s="36"/>
      <c r="B287" s="96" t="s">
        <v>157</v>
      </c>
      <c r="C287" s="64">
        <v>4.5</v>
      </c>
      <c r="D287" s="64">
        <v>3221.0</v>
      </c>
      <c r="E287" s="65">
        <v>6655.0</v>
      </c>
      <c r="F287" s="36"/>
      <c r="G287" s="65">
        <v>1164.63</v>
      </c>
      <c r="H287" s="48">
        <f>E287*C287+F287+G287</f>
        <v>31112.13</v>
      </c>
      <c r="I287" s="28"/>
      <c r="J287" s="48">
        <f>H287+I287</f>
        <v>31112.13</v>
      </c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9.75" customHeight="1">
      <c r="A288" s="36"/>
      <c r="B288" s="41"/>
      <c r="C288" s="64"/>
      <c r="D288" s="64"/>
      <c r="E288" s="64"/>
      <c r="F288" s="36"/>
      <c r="G288" s="64"/>
      <c r="H288" s="36"/>
      <c r="I288" s="37"/>
      <c r="J288" s="36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36"/>
      <c r="B289" s="41" t="s">
        <v>158</v>
      </c>
      <c r="C289" s="64">
        <v>4.5</v>
      </c>
      <c r="D289" s="64">
        <v>8322.0</v>
      </c>
      <c r="E289" s="65">
        <v>5500.0</v>
      </c>
      <c r="F289" s="36"/>
      <c r="G289" s="64"/>
      <c r="H289" s="36">
        <f>E289*C289+F289+G289</f>
        <v>24750</v>
      </c>
      <c r="I289" s="97">
        <v>4500.0</v>
      </c>
      <c r="J289" s="48">
        <f>H289+I289</f>
        <v>29250</v>
      </c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9.75" customHeight="1">
      <c r="A290" s="36"/>
      <c r="B290" s="25"/>
      <c r="C290" s="64"/>
      <c r="D290" s="64"/>
      <c r="E290" s="64"/>
      <c r="F290" s="36"/>
      <c r="G290" s="64"/>
      <c r="H290" s="36"/>
      <c r="I290" s="37"/>
      <c r="J290" s="36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36"/>
      <c r="B291" s="38" t="s">
        <v>33</v>
      </c>
      <c r="C291" s="38">
        <f>SUM(C287:C290)</f>
        <v>9</v>
      </c>
      <c r="D291" s="38"/>
      <c r="E291" s="39">
        <f>E287+E289</f>
        <v>12155</v>
      </c>
      <c r="F291" s="36"/>
      <c r="G291" s="39">
        <f>G287</f>
        <v>1164.63</v>
      </c>
      <c r="H291" s="60">
        <f>H287+H289</f>
        <v>55862.13</v>
      </c>
      <c r="I291" s="40">
        <f>I289</f>
        <v>4500</v>
      </c>
      <c r="J291" s="60">
        <f>J287+J289</f>
        <v>60362.13</v>
      </c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36"/>
      <c r="B292" s="25" t="s">
        <v>34</v>
      </c>
      <c r="C292" s="25"/>
      <c r="D292" s="25"/>
      <c r="E292" s="25"/>
      <c r="F292" s="36"/>
      <c r="G292" s="25"/>
      <c r="H292" s="36"/>
      <c r="I292" s="37"/>
      <c r="J292" s="36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36"/>
      <c r="B293" s="25" t="s">
        <v>35</v>
      </c>
      <c r="C293" s="25">
        <v>4.5</v>
      </c>
      <c r="D293" s="25"/>
      <c r="E293" s="65">
        <f>E287</f>
        <v>6655</v>
      </c>
      <c r="F293" s="36"/>
      <c r="G293" s="65">
        <f>G287</f>
        <v>1164.63</v>
      </c>
      <c r="H293" s="36"/>
      <c r="I293" s="37"/>
      <c r="J293" s="48">
        <f>J287</f>
        <v>31112.13</v>
      </c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36"/>
      <c r="B294" s="25" t="s">
        <v>36</v>
      </c>
      <c r="C294" s="25"/>
      <c r="D294" s="25"/>
      <c r="E294" s="25"/>
      <c r="F294" s="36"/>
      <c r="G294" s="25"/>
      <c r="H294" s="36"/>
      <c r="I294" s="37"/>
      <c r="J294" s="36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36"/>
      <c r="B295" s="25" t="s">
        <v>37</v>
      </c>
      <c r="C295" s="25">
        <v>4.5</v>
      </c>
      <c r="D295" s="25"/>
      <c r="E295" s="65">
        <f>E289</f>
        <v>5500</v>
      </c>
      <c r="F295" s="36"/>
      <c r="G295" s="36"/>
      <c r="H295" s="36"/>
      <c r="I295" s="28">
        <f>I291</f>
        <v>4500</v>
      </c>
      <c r="J295" s="48">
        <f>J289</f>
        <v>29250</v>
      </c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75.75" customHeight="1">
      <c r="A296" s="98" t="s">
        <v>159</v>
      </c>
      <c r="B296" s="13"/>
      <c r="C296" s="99" t="s">
        <v>160</v>
      </c>
      <c r="D296" s="99" t="s">
        <v>161</v>
      </c>
      <c r="E296" s="12" t="s">
        <v>162</v>
      </c>
      <c r="F296" s="21"/>
      <c r="G296" s="21"/>
      <c r="H296" s="13"/>
      <c r="I296" s="12" t="s">
        <v>163</v>
      </c>
      <c r="J296" s="13"/>
    </row>
    <row r="297" ht="13.5" customHeight="1">
      <c r="A297" s="100"/>
      <c r="B297" s="13"/>
      <c r="C297" s="36"/>
      <c r="D297" s="36"/>
      <c r="E297" s="101" t="s">
        <v>34</v>
      </c>
      <c r="F297" s="101" t="s">
        <v>164</v>
      </c>
      <c r="G297" s="101" t="s">
        <v>165</v>
      </c>
      <c r="H297" s="101" t="s">
        <v>166</v>
      </c>
      <c r="I297" s="102"/>
      <c r="J297" s="13"/>
    </row>
    <row r="298" ht="13.5" customHeight="1">
      <c r="A298" s="61" t="s">
        <v>167</v>
      </c>
      <c r="B298" s="13"/>
      <c r="C298" s="59"/>
      <c r="D298" s="59"/>
      <c r="E298" s="59"/>
      <c r="F298" s="59"/>
      <c r="G298" s="59"/>
      <c r="H298" s="36"/>
      <c r="I298" s="103">
        <f>I303+I312</f>
        <v>929256.69</v>
      </c>
      <c r="J298" s="13"/>
    </row>
    <row r="299" ht="13.5" customHeight="1">
      <c r="A299" s="104"/>
      <c r="B299" s="21"/>
      <c r="C299" s="21"/>
      <c r="D299" s="21"/>
      <c r="E299" s="21"/>
      <c r="F299" s="21"/>
      <c r="G299" s="21"/>
      <c r="H299" s="21"/>
      <c r="I299" s="21"/>
      <c r="J299" s="13"/>
    </row>
    <row r="300" ht="13.5" customHeight="1">
      <c r="A300" s="2"/>
      <c r="B300" s="2"/>
      <c r="C300" s="70">
        <v>1.0</v>
      </c>
      <c r="D300" s="70"/>
      <c r="E300" s="70"/>
      <c r="F300" s="70"/>
      <c r="G300" s="70"/>
      <c r="H300" s="70"/>
      <c r="I300" s="105"/>
      <c r="J300" s="13"/>
    </row>
    <row r="301" ht="13.5" customHeight="1">
      <c r="A301" s="61" t="s">
        <v>168</v>
      </c>
      <c r="B301" s="13"/>
      <c r="C301" s="70"/>
      <c r="D301" s="70">
        <f t="shared" ref="D301:D302" si="100">E301+F301+G301+H301</f>
        <v>5</v>
      </c>
      <c r="E301" s="70">
        <f>C26</f>
        <v>2</v>
      </c>
      <c r="F301" s="70">
        <f>C27</f>
        <v>1</v>
      </c>
      <c r="G301" s="70"/>
      <c r="H301" s="36">
        <f>C29</f>
        <v>2</v>
      </c>
      <c r="I301" s="106">
        <f>H25</f>
        <v>83080.25</v>
      </c>
      <c r="J301" s="13"/>
    </row>
    <row r="302" ht="13.5" customHeight="1">
      <c r="A302" s="91" t="s">
        <v>169</v>
      </c>
      <c r="B302" s="13"/>
      <c r="C302" s="70"/>
      <c r="D302" s="70">
        <f t="shared" si="100"/>
        <v>19.25</v>
      </c>
      <c r="E302" s="70">
        <f>C55</f>
        <v>1</v>
      </c>
      <c r="F302" s="70">
        <f>C56</f>
        <v>2</v>
      </c>
      <c r="G302" s="70"/>
      <c r="H302" s="70">
        <f>C58</f>
        <v>16.25</v>
      </c>
      <c r="I302" s="106">
        <f>J54</f>
        <v>138129.13</v>
      </c>
      <c r="J302" s="13"/>
    </row>
    <row r="303" ht="13.5" customHeight="1">
      <c r="A303" s="61" t="s">
        <v>170</v>
      </c>
      <c r="B303" s="13"/>
      <c r="C303" s="107"/>
      <c r="D303" s="107">
        <f t="shared" ref="D303:F303" si="101">D302+D301</f>
        <v>24.25</v>
      </c>
      <c r="E303" s="107">
        <f t="shared" si="101"/>
        <v>3</v>
      </c>
      <c r="F303" s="107">
        <f t="shared" si="101"/>
        <v>3</v>
      </c>
      <c r="G303" s="107"/>
      <c r="H303" s="107">
        <f t="shared" ref="H303:I303" si="102">H302+H301</f>
        <v>18.25</v>
      </c>
      <c r="I303" s="108">
        <f t="shared" si="102"/>
        <v>221209.38</v>
      </c>
      <c r="J303" s="13"/>
    </row>
    <row r="304" ht="13.5" customHeight="1">
      <c r="A304" s="61" t="s">
        <v>66</v>
      </c>
      <c r="B304" s="13"/>
      <c r="C304" s="104"/>
      <c r="D304" s="21"/>
      <c r="E304" s="21"/>
      <c r="F304" s="21"/>
      <c r="G304" s="21"/>
      <c r="H304" s="21"/>
      <c r="I304" s="21"/>
      <c r="J304" s="13"/>
    </row>
    <row r="305" ht="29.25" customHeight="1">
      <c r="A305" s="109" t="s">
        <v>171</v>
      </c>
      <c r="B305" s="13"/>
      <c r="C305" s="70">
        <v>1.0</v>
      </c>
      <c r="D305" s="70">
        <f t="shared" ref="D305:D311" si="103">E305+F305+G305+H305</f>
        <v>46</v>
      </c>
      <c r="E305" s="70">
        <f>C79</f>
        <v>17</v>
      </c>
      <c r="F305" s="70">
        <f>C80</f>
        <v>23</v>
      </c>
      <c r="G305" s="70">
        <f>C81</f>
        <v>3</v>
      </c>
      <c r="H305" s="70">
        <f>C82</f>
        <v>3</v>
      </c>
      <c r="I305" s="106">
        <f>J78</f>
        <v>392585.25</v>
      </c>
      <c r="J305" s="13"/>
    </row>
    <row r="306" ht="29.25" customHeight="1">
      <c r="A306" s="109" t="s">
        <v>172</v>
      </c>
      <c r="B306" s="13"/>
      <c r="C306" s="70">
        <v>1.0</v>
      </c>
      <c r="D306" s="70">
        <f t="shared" si="103"/>
        <v>11</v>
      </c>
      <c r="E306" s="70">
        <f>C172</f>
        <v>2.5</v>
      </c>
      <c r="F306" s="70">
        <f>C173</f>
        <v>5</v>
      </c>
      <c r="G306" s="70">
        <f>C174</f>
        <v>1</v>
      </c>
      <c r="H306" s="70">
        <f>C175</f>
        <v>2.5</v>
      </c>
      <c r="I306" s="106">
        <f>J171</f>
        <v>92118.75</v>
      </c>
      <c r="J306" s="13"/>
    </row>
    <row r="307" ht="29.25" customHeight="1">
      <c r="A307" s="109" t="s">
        <v>173</v>
      </c>
      <c r="B307" s="13"/>
      <c r="C307" s="70">
        <v>1.0</v>
      </c>
      <c r="D307" s="70">
        <f t="shared" si="103"/>
        <v>5</v>
      </c>
      <c r="E307" s="70">
        <f>C155</f>
        <v>1</v>
      </c>
      <c r="F307" s="70">
        <f>C156</f>
        <v>2</v>
      </c>
      <c r="G307" s="70">
        <f>C157</f>
        <v>1</v>
      </c>
      <c r="H307" s="70">
        <f>C158</f>
        <v>1</v>
      </c>
      <c r="I307" s="106">
        <f>H154</f>
        <v>37325.06</v>
      </c>
      <c r="J307" s="13"/>
    </row>
    <row r="308" ht="29.25" customHeight="1">
      <c r="A308" s="109" t="s">
        <v>174</v>
      </c>
      <c r="B308" s="13"/>
      <c r="C308" s="70">
        <v>1.0</v>
      </c>
      <c r="D308" s="70">
        <f t="shared" si="103"/>
        <v>6</v>
      </c>
      <c r="E308" s="70">
        <f>C141</f>
        <v>1</v>
      </c>
      <c r="F308" s="70">
        <f>C142</f>
        <v>2</v>
      </c>
      <c r="G308" s="70">
        <f>C143</f>
        <v>1.5</v>
      </c>
      <c r="H308" s="70">
        <f>C144</f>
        <v>1.5</v>
      </c>
      <c r="I308" s="106">
        <f>J140</f>
        <v>49208.25</v>
      </c>
      <c r="J308" s="13"/>
    </row>
    <row r="309" ht="29.25" customHeight="1">
      <c r="A309" s="109" t="s">
        <v>175</v>
      </c>
      <c r="B309" s="13"/>
      <c r="C309" s="70">
        <v>1.0</v>
      </c>
      <c r="D309" s="70">
        <f t="shared" si="103"/>
        <v>5</v>
      </c>
      <c r="E309" s="70">
        <f>C125</f>
        <v>1</v>
      </c>
      <c r="F309" s="70">
        <f>C126</f>
        <v>2</v>
      </c>
      <c r="G309" s="70">
        <f>C127</f>
        <v>1</v>
      </c>
      <c r="H309" s="70">
        <f>C128</f>
        <v>1</v>
      </c>
      <c r="I309" s="106">
        <f>J124</f>
        <v>39075</v>
      </c>
      <c r="J309" s="13"/>
    </row>
    <row r="310" ht="29.25" customHeight="1">
      <c r="A310" s="109" t="s">
        <v>176</v>
      </c>
      <c r="B310" s="13"/>
      <c r="C310" s="70">
        <v>1.0</v>
      </c>
      <c r="D310" s="70">
        <f t="shared" si="103"/>
        <v>5.5</v>
      </c>
      <c r="E310" s="70">
        <f>C95</f>
        <v>1</v>
      </c>
      <c r="F310" s="70">
        <f>C96</f>
        <v>2</v>
      </c>
      <c r="G310" s="70">
        <f>C97</f>
        <v>1</v>
      </c>
      <c r="H310" s="70">
        <f>C98</f>
        <v>1.5</v>
      </c>
      <c r="I310" s="106">
        <f>J94</f>
        <v>44025</v>
      </c>
      <c r="J310" s="13"/>
    </row>
    <row r="311" ht="29.25" customHeight="1">
      <c r="A311" s="109" t="s">
        <v>177</v>
      </c>
      <c r="B311" s="13"/>
      <c r="C311" s="70">
        <v>1.0</v>
      </c>
      <c r="D311" s="70">
        <f t="shared" si="103"/>
        <v>6.5</v>
      </c>
      <c r="E311" s="70">
        <f>C111</f>
        <v>1.5</v>
      </c>
      <c r="F311" s="70">
        <f>C112</f>
        <v>2</v>
      </c>
      <c r="G311" s="70">
        <f>C113</f>
        <v>1.5</v>
      </c>
      <c r="H311" s="70">
        <f>C114</f>
        <v>1.5</v>
      </c>
      <c r="I311" s="106">
        <f>J110</f>
        <v>53710</v>
      </c>
      <c r="J311" s="13"/>
    </row>
    <row r="312" ht="27.0" customHeight="1">
      <c r="A312" s="110" t="s">
        <v>178</v>
      </c>
      <c r="B312" s="13"/>
      <c r="C312" s="107">
        <f>SUM(C305:C311)</f>
        <v>7</v>
      </c>
      <c r="D312" s="107">
        <f t="shared" ref="D312:E312" si="104">D305+D306+D307+D308+D309+D310+D311</f>
        <v>85</v>
      </c>
      <c r="E312" s="107">
        <f t="shared" si="104"/>
        <v>25</v>
      </c>
      <c r="F312" s="107">
        <f>F311+F310+F309+F308+F307+F306+F305</f>
        <v>38</v>
      </c>
      <c r="G312" s="107">
        <f>G305+G306+G307+G308+G309+G310+G311</f>
        <v>10</v>
      </c>
      <c r="H312" s="107">
        <f>H311+H310+H309+H308+H307+H306+H305</f>
        <v>12</v>
      </c>
      <c r="I312" s="108">
        <f>I305+I306+I307+I308+I309+I310+I311</f>
        <v>708047.31</v>
      </c>
      <c r="J312" s="13"/>
    </row>
    <row r="313" ht="13.5" customHeight="1">
      <c r="A313" s="111" t="s">
        <v>179</v>
      </c>
      <c r="B313" s="13"/>
      <c r="C313" s="112"/>
      <c r="D313" s="112">
        <f>D314+D315</f>
        <v>30.25</v>
      </c>
      <c r="E313" s="112"/>
      <c r="F313" s="112">
        <f t="shared" ref="F313:I313" si="105">F314+F315</f>
        <v>25</v>
      </c>
      <c r="G313" s="112">
        <f t="shared" si="105"/>
        <v>0.75</v>
      </c>
      <c r="H313" s="112">
        <f t="shared" si="105"/>
        <v>4.5</v>
      </c>
      <c r="I313" s="113">
        <f t="shared" si="105"/>
        <v>216765.565</v>
      </c>
      <c r="J313" s="13"/>
    </row>
    <row r="314" ht="13.5" customHeight="1">
      <c r="A314" s="91" t="s">
        <v>180</v>
      </c>
      <c r="B314" s="13"/>
      <c r="C314" s="70">
        <v>1.0</v>
      </c>
      <c r="D314" s="70">
        <f t="shared" ref="D314:D315" si="106">E314+F314+G314+H314</f>
        <v>9</v>
      </c>
      <c r="E314" s="70"/>
      <c r="F314" s="70">
        <f>C293</f>
        <v>4.5</v>
      </c>
      <c r="G314" s="70"/>
      <c r="H314" s="70">
        <f>C295</f>
        <v>4.5</v>
      </c>
      <c r="I314" s="106">
        <f>J291</f>
        <v>60362.13</v>
      </c>
      <c r="J314" s="13"/>
    </row>
    <row r="315" ht="13.5" customHeight="1">
      <c r="A315" s="91" t="s">
        <v>181</v>
      </c>
      <c r="B315" s="13"/>
      <c r="C315" s="70">
        <v>31.0</v>
      </c>
      <c r="D315" s="70">
        <f t="shared" si="106"/>
        <v>21.25</v>
      </c>
      <c r="E315" s="70"/>
      <c r="F315" s="70">
        <f>C284</f>
        <v>20.5</v>
      </c>
      <c r="G315" s="70">
        <f>C285</f>
        <v>0.75</v>
      </c>
      <c r="H315" s="70"/>
      <c r="I315" s="106">
        <f>J282</f>
        <v>156403.435</v>
      </c>
      <c r="J315" s="13"/>
    </row>
    <row r="316" ht="13.5" customHeight="1">
      <c r="A316" s="100"/>
      <c r="B316" s="13"/>
      <c r="C316" s="70"/>
      <c r="D316" s="70"/>
      <c r="E316" s="70"/>
      <c r="F316" s="70"/>
      <c r="G316" s="70"/>
      <c r="H316" s="70"/>
      <c r="I316" s="105"/>
      <c r="J316" s="13"/>
    </row>
    <row r="317" ht="13.5" customHeight="1">
      <c r="A317" s="114" t="s">
        <v>182</v>
      </c>
      <c r="B317" s="13"/>
      <c r="C317" s="115"/>
      <c r="D317" s="115">
        <f t="shared" ref="D317:H317" si="107">D313+D312+D303</f>
        <v>139.5</v>
      </c>
      <c r="E317" s="115">
        <f t="shared" si="107"/>
        <v>28</v>
      </c>
      <c r="F317" s="115">
        <f t="shared" si="107"/>
        <v>66</v>
      </c>
      <c r="G317" s="115">
        <f t="shared" si="107"/>
        <v>10.75</v>
      </c>
      <c r="H317" s="60">
        <f t="shared" si="107"/>
        <v>34.75</v>
      </c>
      <c r="I317" s="108">
        <f>I313+I298</f>
        <v>1146022.255</v>
      </c>
      <c r="J317" s="13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116"/>
      <c r="J318" s="2"/>
    </row>
    <row r="319" ht="15.75" customHeight="1">
      <c r="A319" s="2"/>
      <c r="B319" s="117" t="s">
        <v>41</v>
      </c>
      <c r="C319" s="118"/>
      <c r="D319" s="119"/>
      <c r="E319" s="117" t="s">
        <v>183</v>
      </c>
      <c r="J319" s="2"/>
    </row>
    <row r="320" ht="15.75" customHeight="1">
      <c r="A320" s="2"/>
      <c r="B320" s="120"/>
      <c r="C320" s="119"/>
      <c r="D320" s="119"/>
      <c r="E320" s="119"/>
      <c r="F320" s="119"/>
      <c r="G320" s="119"/>
      <c r="H320" s="121"/>
      <c r="I320" s="121"/>
      <c r="J320" s="2"/>
    </row>
    <row r="321" ht="15.75" customHeight="1">
      <c r="A321" s="2"/>
      <c r="B321" s="117" t="s">
        <v>184</v>
      </c>
      <c r="C321" s="118"/>
      <c r="D321" s="118"/>
      <c r="E321" s="117" t="s">
        <v>183</v>
      </c>
      <c r="J321" s="2"/>
    </row>
    <row r="322" ht="15.75" customHeight="1">
      <c r="A322" s="2"/>
      <c r="B322" s="121"/>
      <c r="C322" s="121"/>
      <c r="D322" s="121"/>
      <c r="E322" s="121"/>
      <c r="F322" s="121"/>
      <c r="G322" s="121"/>
      <c r="H322" s="121"/>
      <c r="I322" s="121"/>
      <c r="J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116"/>
      <c r="J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116"/>
      <c r="J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116"/>
      <c r="J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116"/>
      <c r="J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116"/>
      <c r="J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116"/>
      <c r="J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116"/>
      <c r="J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116"/>
      <c r="J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116"/>
      <c r="J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116"/>
      <c r="J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116"/>
      <c r="J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116"/>
      <c r="J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116"/>
      <c r="J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116"/>
      <c r="J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116"/>
      <c r="J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116"/>
      <c r="J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116"/>
      <c r="J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116"/>
      <c r="J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116"/>
      <c r="J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116"/>
      <c r="J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116"/>
      <c r="J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116"/>
      <c r="J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116"/>
      <c r="J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116"/>
      <c r="J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116"/>
      <c r="J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116"/>
      <c r="J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116"/>
      <c r="J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116"/>
      <c r="J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116"/>
      <c r="J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116"/>
      <c r="J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116"/>
      <c r="J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116"/>
      <c r="J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116"/>
      <c r="J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116"/>
      <c r="J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116"/>
      <c r="J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116"/>
      <c r="J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116"/>
      <c r="J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116"/>
      <c r="J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116"/>
      <c r="J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116"/>
      <c r="J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116"/>
      <c r="J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116"/>
      <c r="J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116"/>
      <c r="J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116"/>
      <c r="J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116"/>
      <c r="J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116"/>
      <c r="J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116"/>
      <c r="J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116"/>
      <c r="J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116"/>
      <c r="J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116"/>
      <c r="J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116"/>
      <c r="J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116"/>
      <c r="J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116"/>
      <c r="J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116"/>
      <c r="J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116"/>
      <c r="J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116"/>
      <c r="J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116"/>
      <c r="J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116"/>
      <c r="J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116"/>
      <c r="J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116"/>
      <c r="J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116"/>
      <c r="J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116"/>
      <c r="J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116"/>
      <c r="J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116"/>
      <c r="J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116"/>
      <c r="J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116"/>
      <c r="J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116"/>
      <c r="J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116"/>
      <c r="J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116"/>
      <c r="J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116"/>
      <c r="J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116"/>
      <c r="J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116"/>
      <c r="J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116"/>
      <c r="J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116"/>
      <c r="J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116"/>
      <c r="J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116"/>
      <c r="J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116"/>
      <c r="J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116"/>
      <c r="J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116"/>
      <c r="J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116"/>
      <c r="J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116"/>
      <c r="J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116"/>
      <c r="J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116"/>
      <c r="J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116"/>
      <c r="J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116"/>
      <c r="J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116"/>
      <c r="J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116"/>
      <c r="J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116"/>
      <c r="J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116"/>
      <c r="J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116"/>
      <c r="J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116"/>
      <c r="J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116"/>
      <c r="J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116"/>
      <c r="J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116"/>
      <c r="J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116"/>
      <c r="J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116"/>
      <c r="J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116"/>
      <c r="J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116"/>
      <c r="J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116"/>
      <c r="J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116"/>
      <c r="J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116"/>
      <c r="J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116"/>
      <c r="J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116"/>
      <c r="J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116"/>
      <c r="J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116"/>
      <c r="J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116"/>
      <c r="J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116"/>
      <c r="J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116"/>
      <c r="J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116"/>
      <c r="J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116"/>
      <c r="J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116"/>
      <c r="J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116"/>
      <c r="J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116"/>
      <c r="J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116"/>
      <c r="J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116"/>
      <c r="J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116"/>
      <c r="J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116"/>
      <c r="J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116"/>
      <c r="J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116"/>
      <c r="J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116"/>
      <c r="J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116"/>
      <c r="J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116"/>
      <c r="J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116"/>
      <c r="J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116"/>
      <c r="J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116"/>
      <c r="J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116"/>
      <c r="J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116"/>
      <c r="J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116"/>
      <c r="J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116"/>
      <c r="J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116"/>
      <c r="J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116"/>
      <c r="J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116"/>
      <c r="J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116"/>
      <c r="J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116"/>
      <c r="J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116"/>
      <c r="J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116"/>
      <c r="J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116"/>
      <c r="J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116"/>
      <c r="J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116"/>
      <c r="J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116"/>
      <c r="J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116"/>
      <c r="J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116"/>
      <c r="J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116"/>
      <c r="J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116"/>
      <c r="J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116"/>
      <c r="J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116"/>
      <c r="J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116"/>
      <c r="J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116"/>
      <c r="J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116"/>
      <c r="J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116"/>
      <c r="J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116"/>
      <c r="J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116"/>
      <c r="J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116"/>
      <c r="J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116"/>
      <c r="J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116"/>
      <c r="J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116"/>
      <c r="J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116"/>
      <c r="J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116"/>
      <c r="J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116"/>
      <c r="J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116"/>
      <c r="J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116"/>
      <c r="J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116"/>
      <c r="J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116"/>
      <c r="J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116"/>
      <c r="J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116"/>
      <c r="J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116"/>
      <c r="J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116"/>
      <c r="J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116"/>
      <c r="J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116"/>
      <c r="J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116"/>
      <c r="J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116"/>
      <c r="J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116"/>
      <c r="J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116"/>
      <c r="J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116"/>
      <c r="J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116"/>
      <c r="J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116"/>
      <c r="J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116"/>
      <c r="J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116"/>
      <c r="J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116"/>
      <c r="J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116"/>
      <c r="J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116"/>
      <c r="J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116"/>
      <c r="J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116"/>
      <c r="J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116"/>
      <c r="J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116"/>
      <c r="J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116"/>
      <c r="J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116"/>
      <c r="J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116"/>
      <c r="J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116"/>
      <c r="J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116"/>
      <c r="J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116"/>
      <c r="J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116"/>
      <c r="J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116"/>
      <c r="J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116"/>
      <c r="J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116"/>
      <c r="J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116"/>
      <c r="J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116"/>
      <c r="J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116"/>
      <c r="J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116"/>
      <c r="J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116"/>
      <c r="J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116"/>
      <c r="J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116"/>
      <c r="J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116"/>
      <c r="J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116"/>
      <c r="J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116"/>
      <c r="J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116"/>
      <c r="J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116"/>
      <c r="J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116"/>
      <c r="J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116"/>
      <c r="J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116"/>
      <c r="J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116"/>
      <c r="J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116"/>
      <c r="J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116"/>
      <c r="J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116"/>
      <c r="J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116"/>
      <c r="J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116"/>
      <c r="J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116"/>
      <c r="J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116"/>
      <c r="J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116"/>
      <c r="J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116"/>
      <c r="J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116"/>
      <c r="J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116"/>
      <c r="J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116"/>
      <c r="J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116"/>
      <c r="J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116"/>
      <c r="J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116"/>
      <c r="J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116"/>
      <c r="J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116"/>
      <c r="J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116"/>
      <c r="J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116"/>
      <c r="J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116"/>
      <c r="J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116"/>
      <c r="J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116"/>
      <c r="J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116"/>
      <c r="J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116"/>
      <c r="J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116"/>
      <c r="J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116"/>
      <c r="J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116"/>
      <c r="J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116"/>
      <c r="J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116"/>
      <c r="J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116"/>
      <c r="J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116"/>
      <c r="J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116"/>
      <c r="J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116"/>
      <c r="J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116"/>
      <c r="J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116"/>
      <c r="J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116"/>
      <c r="J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116"/>
      <c r="J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116"/>
      <c r="J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116"/>
      <c r="J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116"/>
      <c r="J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116"/>
      <c r="J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116"/>
      <c r="J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116"/>
      <c r="J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116"/>
      <c r="J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116"/>
      <c r="J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116"/>
      <c r="J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116"/>
      <c r="J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116"/>
      <c r="J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116"/>
      <c r="J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116"/>
      <c r="J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116"/>
      <c r="J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116"/>
      <c r="J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116"/>
      <c r="J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116"/>
      <c r="J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116"/>
      <c r="J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116"/>
      <c r="J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116"/>
      <c r="J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116"/>
      <c r="J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116"/>
      <c r="J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116"/>
      <c r="J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116"/>
      <c r="J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116"/>
      <c r="J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116"/>
      <c r="J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116"/>
      <c r="J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116"/>
      <c r="J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116"/>
      <c r="J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116"/>
      <c r="J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116"/>
      <c r="J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116"/>
      <c r="J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116"/>
      <c r="J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116"/>
      <c r="J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116"/>
      <c r="J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116"/>
      <c r="J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116"/>
      <c r="J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116"/>
      <c r="J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116"/>
      <c r="J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116"/>
      <c r="J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116"/>
      <c r="J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116"/>
      <c r="J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116"/>
      <c r="J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116"/>
      <c r="J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116"/>
      <c r="J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116"/>
      <c r="J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116"/>
      <c r="J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116"/>
      <c r="J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116"/>
      <c r="J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116"/>
      <c r="J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116"/>
      <c r="J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116"/>
      <c r="J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116"/>
      <c r="J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116"/>
      <c r="J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116"/>
      <c r="J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116"/>
      <c r="J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116"/>
      <c r="J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116"/>
      <c r="J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116"/>
      <c r="J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116"/>
      <c r="J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116"/>
      <c r="J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116"/>
      <c r="J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116"/>
      <c r="J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116"/>
      <c r="J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116"/>
      <c r="J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116"/>
      <c r="J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116"/>
      <c r="J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116"/>
      <c r="J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116"/>
      <c r="J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116"/>
      <c r="J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116"/>
      <c r="J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116"/>
      <c r="J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116"/>
      <c r="J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116"/>
      <c r="J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116"/>
      <c r="J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116"/>
      <c r="J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116"/>
      <c r="J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116"/>
      <c r="J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116"/>
      <c r="J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116"/>
      <c r="J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116"/>
      <c r="J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116"/>
      <c r="J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116"/>
      <c r="J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116"/>
      <c r="J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116"/>
      <c r="J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116"/>
      <c r="J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116"/>
      <c r="J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116"/>
      <c r="J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116"/>
      <c r="J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116"/>
      <c r="J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116"/>
      <c r="J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116"/>
      <c r="J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116"/>
      <c r="J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116"/>
      <c r="J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116"/>
      <c r="J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116"/>
      <c r="J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116"/>
      <c r="J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116"/>
      <c r="J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116"/>
      <c r="J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116"/>
      <c r="J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116"/>
      <c r="J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116"/>
      <c r="J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116"/>
      <c r="J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116"/>
      <c r="J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116"/>
      <c r="J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116"/>
      <c r="J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116"/>
      <c r="J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116"/>
      <c r="J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116"/>
      <c r="J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116"/>
      <c r="J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116"/>
      <c r="J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116"/>
      <c r="J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116"/>
      <c r="J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116"/>
      <c r="J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116"/>
      <c r="J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116"/>
      <c r="J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116"/>
      <c r="J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116"/>
      <c r="J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116"/>
      <c r="J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116"/>
      <c r="J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116"/>
      <c r="J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116"/>
      <c r="J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116"/>
      <c r="J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116"/>
      <c r="J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116"/>
      <c r="J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116"/>
      <c r="J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116"/>
      <c r="J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116"/>
      <c r="J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116"/>
      <c r="J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116"/>
      <c r="J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116"/>
      <c r="J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116"/>
      <c r="J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116"/>
      <c r="J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116"/>
      <c r="J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116"/>
      <c r="J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116"/>
      <c r="J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116"/>
      <c r="J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116"/>
      <c r="J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116"/>
      <c r="J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116"/>
      <c r="J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116"/>
      <c r="J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116"/>
      <c r="J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116"/>
      <c r="J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116"/>
      <c r="J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116"/>
      <c r="J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116"/>
      <c r="J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116"/>
      <c r="J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116"/>
      <c r="J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116"/>
      <c r="J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116"/>
      <c r="J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116"/>
      <c r="J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116"/>
      <c r="J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116"/>
      <c r="J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116"/>
      <c r="J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116"/>
      <c r="J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116"/>
      <c r="J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116"/>
      <c r="J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116"/>
      <c r="J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116"/>
      <c r="J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116"/>
      <c r="J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116"/>
      <c r="J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116"/>
      <c r="J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116"/>
      <c r="J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116"/>
      <c r="J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116"/>
      <c r="J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116"/>
      <c r="J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116"/>
      <c r="J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116"/>
      <c r="J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116"/>
      <c r="J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116"/>
      <c r="J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116"/>
      <c r="J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116"/>
      <c r="J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116"/>
      <c r="J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116"/>
      <c r="J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116"/>
      <c r="J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116"/>
      <c r="J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116"/>
      <c r="J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116"/>
      <c r="J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116"/>
      <c r="J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116"/>
      <c r="J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116"/>
      <c r="J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116"/>
      <c r="J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116"/>
      <c r="J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116"/>
      <c r="J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116"/>
      <c r="J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116"/>
      <c r="J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116"/>
      <c r="J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116"/>
      <c r="J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116"/>
      <c r="J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116"/>
      <c r="J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116"/>
      <c r="J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116"/>
      <c r="J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116"/>
      <c r="J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116"/>
      <c r="J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116"/>
      <c r="J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116"/>
      <c r="J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116"/>
      <c r="J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116"/>
      <c r="J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116"/>
      <c r="J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116"/>
      <c r="J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116"/>
      <c r="J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116"/>
      <c r="J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116"/>
      <c r="J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116"/>
      <c r="J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116"/>
      <c r="J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116"/>
      <c r="J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116"/>
      <c r="J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116"/>
      <c r="J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116"/>
      <c r="J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116"/>
      <c r="J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116"/>
      <c r="J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116"/>
      <c r="J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116"/>
      <c r="J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116"/>
      <c r="J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116"/>
      <c r="J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116"/>
      <c r="J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116"/>
      <c r="J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116"/>
      <c r="J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116"/>
      <c r="J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116"/>
      <c r="J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116"/>
      <c r="J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116"/>
      <c r="J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116"/>
      <c r="J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116"/>
      <c r="J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116"/>
      <c r="J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116"/>
      <c r="J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116"/>
      <c r="J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116"/>
      <c r="J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116"/>
      <c r="J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116"/>
      <c r="J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116"/>
      <c r="J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116"/>
      <c r="J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116"/>
      <c r="J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116"/>
      <c r="J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116"/>
      <c r="J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116"/>
      <c r="J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116"/>
      <c r="J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116"/>
      <c r="J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116"/>
      <c r="J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116"/>
      <c r="J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116"/>
      <c r="J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116"/>
      <c r="J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116"/>
      <c r="J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116"/>
      <c r="J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116"/>
      <c r="J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116"/>
      <c r="J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116"/>
      <c r="J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116"/>
      <c r="J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116"/>
      <c r="J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116"/>
      <c r="J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116"/>
      <c r="J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116"/>
      <c r="J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116"/>
      <c r="J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116"/>
      <c r="J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116"/>
      <c r="J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116"/>
      <c r="J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116"/>
      <c r="J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116"/>
      <c r="J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116"/>
      <c r="J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116"/>
      <c r="J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116"/>
      <c r="J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116"/>
      <c r="J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116"/>
      <c r="J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116"/>
      <c r="J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116"/>
      <c r="J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116"/>
      <c r="J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116"/>
      <c r="J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116"/>
      <c r="J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116"/>
      <c r="J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116"/>
      <c r="J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116"/>
      <c r="J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116"/>
      <c r="J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116"/>
      <c r="J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116"/>
      <c r="J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116"/>
      <c r="J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116"/>
      <c r="J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116"/>
      <c r="J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116"/>
      <c r="J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116"/>
      <c r="J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116"/>
      <c r="J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116"/>
      <c r="J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116"/>
      <c r="J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116"/>
      <c r="J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116"/>
      <c r="J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116"/>
      <c r="J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116"/>
      <c r="J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116"/>
      <c r="J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116"/>
      <c r="J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116"/>
      <c r="J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116"/>
      <c r="J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116"/>
      <c r="J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116"/>
      <c r="J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116"/>
      <c r="J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116"/>
      <c r="J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116"/>
      <c r="J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116"/>
      <c r="J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116"/>
      <c r="J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116"/>
      <c r="J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116"/>
      <c r="J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116"/>
      <c r="J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116"/>
      <c r="J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116"/>
      <c r="J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116"/>
      <c r="J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116"/>
      <c r="J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116"/>
      <c r="J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116"/>
      <c r="J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116"/>
      <c r="J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116"/>
      <c r="J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116"/>
      <c r="J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116"/>
      <c r="J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116"/>
      <c r="J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116"/>
      <c r="J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116"/>
      <c r="J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116"/>
      <c r="J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116"/>
      <c r="J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116"/>
      <c r="J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116"/>
      <c r="J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116"/>
      <c r="J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116"/>
      <c r="J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116"/>
      <c r="J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116"/>
      <c r="J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116"/>
      <c r="J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116"/>
      <c r="J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116"/>
      <c r="J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116"/>
      <c r="J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116"/>
      <c r="J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116"/>
      <c r="J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116"/>
      <c r="J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116"/>
      <c r="J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116"/>
      <c r="J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116"/>
      <c r="J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116"/>
      <c r="J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116"/>
      <c r="J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116"/>
      <c r="J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116"/>
      <c r="J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116"/>
      <c r="J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116"/>
      <c r="J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116"/>
      <c r="J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116"/>
      <c r="J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116"/>
      <c r="J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116"/>
      <c r="J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116"/>
      <c r="J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116"/>
      <c r="J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116"/>
      <c r="J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116"/>
      <c r="J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116"/>
      <c r="J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116"/>
      <c r="J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116"/>
      <c r="J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116"/>
      <c r="J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116"/>
      <c r="J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116"/>
      <c r="J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116"/>
      <c r="J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116"/>
      <c r="J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116"/>
      <c r="J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116"/>
      <c r="J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116"/>
      <c r="J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116"/>
      <c r="J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116"/>
      <c r="J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116"/>
      <c r="J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116"/>
      <c r="J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116"/>
      <c r="J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116"/>
      <c r="J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116"/>
      <c r="J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116"/>
      <c r="J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116"/>
      <c r="J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116"/>
      <c r="J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116"/>
      <c r="J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116"/>
      <c r="J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116"/>
      <c r="J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116"/>
      <c r="J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116"/>
      <c r="J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116"/>
      <c r="J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116"/>
      <c r="J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116"/>
      <c r="J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116"/>
      <c r="J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116"/>
      <c r="J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116"/>
      <c r="J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116"/>
      <c r="J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116"/>
      <c r="J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116"/>
      <c r="J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116"/>
      <c r="J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116"/>
      <c r="J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116"/>
      <c r="J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116"/>
      <c r="J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116"/>
      <c r="J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116"/>
      <c r="J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116"/>
      <c r="J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116"/>
      <c r="J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116"/>
      <c r="J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116"/>
      <c r="J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116"/>
      <c r="J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116"/>
      <c r="J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116"/>
      <c r="J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116"/>
      <c r="J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116"/>
      <c r="J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116"/>
      <c r="J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116"/>
      <c r="J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116"/>
      <c r="J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116"/>
      <c r="J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116"/>
      <c r="J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116"/>
      <c r="J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116"/>
      <c r="J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116"/>
      <c r="J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116"/>
      <c r="J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116"/>
      <c r="J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116"/>
      <c r="J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116"/>
      <c r="J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116"/>
      <c r="J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116"/>
      <c r="J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116"/>
      <c r="J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116"/>
      <c r="J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116"/>
      <c r="J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116"/>
      <c r="J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116"/>
      <c r="J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116"/>
      <c r="J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116"/>
      <c r="J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116"/>
      <c r="J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116"/>
      <c r="J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116"/>
      <c r="J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116"/>
      <c r="J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116"/>
      <c r="J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116"/>
      <c r="J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116"/>
      <c r="J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116"/>
      <c r="J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116"/>
      <c r="J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116"/>
      <c r="J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116"/>
      <c r="J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116"/>
      <c r="J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116"/>
      <c r="J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116"/>
      <c r="J1000" s="2"/>
    </row>
  </sheetData>
  <mergeCells count="83">
    <mergeCell ref="I298:J298"/>
    <mergeCell ref="I300:J300"/>
    <mergeCell ref="A296:B296"/>
    <mergeCell ref="E296:H296"/>
    <mergeCell ref="I296:J296"/>
    <mergeCell ref="A297:B297"/>
    <mergeCell ref="I297:J297"/>
    <mergeCell ref="A298:B298"/>
    <mergeCell ref="A299:J299"/>
    <mergeCell ref="A301:B301"/>
    <mergeCell ref="I301:J301"/>
    <mergeCell ref="A302:B302"/>
    <mergeCell ref="I302:J302"/>
    <mergeCell ref="A303:B303"/>
    <mergeCell ref="I303:J303"/>
    <mergeCell ref="C304:J304"/>
    <mergeCell ref="A311:B311"/>
    <mergeCell ref="A312:B312"/>
    <mergeCell ref="A313:B313"/>
    <mergeCell ref="A314:B314"/>
    <mergeCell ref="A315:B315"/>
    <mergeCell ref="A316:B316"/>
    <mergeCell ref="A317:B317"/>
    <mergeCell ref="A304:B304"/>
    <mergeCell ref="A305:B305"/>
    <mergeCell ref="A306:B306"/>
    <mergeCell ref="A307:B307"/>
    <mergeCell ref="A308:B308"/>
    <mergeCell ref="A309:B309"/>
    <mergeCell ref="A310:B310"/>
    <mergeCell ref="I312:J312"/>
    <mergeCell ref="I313:J313"/>
    <mergeCell ref="I314:J314"/>
    <mergeCell ref="I315:J315"/>
    <mergeCell ref="I316:J316"/>
    <mergeCell ref="I317:J317"/>
    <mergeCell ref="E319:I319"/>
    <mergeCell ref="E321:I321"/>
    <mergeCell ref="I305:J305"/>
    <mergeCell ref="I306:J306"/>
    <mergeCell ref="I307:J307"/>
    <mergeCell ref="I308:J308"/>
    <mergeCell ref="I309:J309"/>
    <mergeCell ref="I310:J310"/>
    <mergeCell ref="I311:J311"/>
    <mergeCell ref="G5:J5"/>
    <mergeCell ref="G6:J6"/>
    <mergeCell ref="B1:E1"/>
    <mergeCell ref="G1:J1"/>
    <mergeCell ref="B2:E2"/>
    <mergeCell ref="G2:J2"/>
    <mergeCell ref="B3:E3"/>
    <mergeCell ref="G3:J3"/>
    <mergeCell ref="G4:J4"/>
    <mergeCell ref="D11:D15"/>
    <mergeCell ref="E11:E15"/>
    <mergeCell ref="F11:G11"/>
    <mergeCell ref="H11:H15"/>
    <mergeCell ref="I11:I15"/>
    <mergeCell ref="J11:J15"/>
    <mergeCell ref="F12:F14"/>
    <mergeCell ref="G12:G14"/>
    <mergeCell ref="B4:E4"/>
    <mergeCell ref="B5:E5"/>
    <mergeCell ref="A9:H9"/>
    <mergeCell ref="B10:H10"/>
    <mergeCell ref="A11:A15"/>
    <mergeCell ref="B11:B15"/>
    <mergeCell ref="C11:C15"/>
    <mergeCell ref="A17:J17"/>
    <mergeCell ref="A18:J18"/>
    <mergeCell ref="A30:J30"/>
    <mergeCell ref="A59:J59"/>
    <mergeCell ref="A60:J60"/>
    <mergeCell ref="A83:J83"/>
    <mergeCell ref="A99:J99"/>
    <mergeCell ref="A115:J115"/>
    <mergeCell ref="A129:J129"/>
    <mergeCell ref="A145:J145"/>
    <mergeCell ref="A159:J159"/>
    <mergeCell ref="A176:J176"/>
    <mergeCell ref="C199:J199"/>
    <mergeCell ref="A286:J286"/>
  </mergeCells>
  <printOptions/>
  <pageMargins bottom="0.7480314960629921" footer="0.0" header="0.0" left="0.7086614173228347" right="0.7086614173228347" top="0.74803149606299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</cp:coreProperties>
</file>