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activeTab="1"/>
  </bookViews>
  <sheets>
    <sheet name="розрах визннач мінім тариф став" sheetId="12" r:id="rId1"/>
    <sheet name="ЗАГАЛЬНИЙ (працівники)" sheetId="18" r:id="rId2"/>
  </sheets>
  <definedNames>
    <definedName name="_xlnm.Print_Area" localSheetId="1">'ЗАГАЛЬНИЙ (працівники)'!$A$1:$L$64</definedName>
  </definedNames>
  <calcPr calcId="145621"/>
</workbook>
</file>

<file path=xl/calcChain.xml><?xml version="1.0" encoding="utf-8"?>
<calcChain xmlns="http://schemas.openxmlformats.org/spreadsheetml/2006/main">
  <c r="J39" i="18" l="1"/>
  <c r="K39" i="18"/>
  <c r="L39" i="18" s="1"/>
  <c r="A39" i="18"/>
  <c r="A40" i="18" s="1"/>
  <c r="N45" i="18" l="1"/>
  <c r="M13" i="18" l="1"/>
  <c r="G10" i="12"/>
  <c r="E9" i="12"/>
  <c r="A32" i="18" l="1"/>
  <c r="A33" i="18" s="1"/>
  <c r="A34" i="18" s="1"/>
  <c r="A35" i="18" s="1"/>
  <c r="A48" i="18" l="1"/>
  <c r="D55" i="18"/>
  <c r="D45" i="18"/>
  <c r="P45" i="18" s="1"/>
  <c r="D61" i="18"/>
  <c r="A58" i="18"/>
  <c r="A59" i="18" s="1"/>
  <c r="A60" i="18" s="1"/>
  <c r="A49" i="18" l="1"/>
  <c r="A50" i="18" s="1"/>
  <c r="A51" i="18" s="1"/>
  <c r="A52" i="18" s="1"/>
  <c r="A53" i="18" s="1"/>
  <c r="A54" i="18" s="1"/>
  <c r="A36" i="18"/>
  <c r="A37" i="18" s="1"/>
  <c r="A38" i="18" s="1"/>
  <c r="A41" i="18" s="1"/>
  <c r="A42" i="18" s="1"/>
  <c r="A43" i="18" s="1"/>
  <c r="D28" i="18" l="1"/>
  <c r="D62" i="18" s="1"/>
  <c r="A15" i="18" l="1"/>
  <c r="A16" i="18" s="1"/>
  <c r="A17" i="18" l="1"/>
  <c r="A18" i="18" l="1"/>
  <c r="A19" i="18" s="1"/>
  <c r="A20" i="18" s="1"/>
  <c r="A21" i="18" s="1"/>
  <c r="A22" i="18" s="1"/>
  <c r="A23" i="18" s="1"/>
  <c r="A24" i="18" s="1"/>
  <c r="A25" i="18" s="1"/>
  <c r="A26" i="18" s="1"/>
  <c r="A27" i="18" s="1"/>
  <c r="M16" i="18" l="1"/>
  <c r="I21" i="18" s="1"/>
  <c r="L21" i="18" s="1"/>
  <c r="I15" i="18" l="1"/>
  <c r="L15" i="18" s="1"/>
  <c r="E11" i="12"/>
  <c r="M15" i="18" s="1"/>
  <c r="E10" i="12"/>
  <c r="M14" i="18" s="1"/>
  <c r="I34" i="18" l="1"/>
  <c r="I27" i="18"/>
  <c r="L27" i="18" s="1"/>
  <c r="I25" i="18"/>
  <c r="I23" i="18"/>
  <c r="L23" i="18" s="1"/>
  <c r="I20" i="18"/>
  <c r="L20" i="18" s="1"/>
  <c r="I18" i="18"/>
  <c r="L18" i="18" s="1"/>
  <c r="I33" i="18"/>
  <c r="I26" i="18"/>
  <c r="I24" i="18"/>
  <c r="L24" i="18" s="1"/>
  <c r="I22" i="18"/>
  <c r="L22" i="18" s="1"/>
  <c r="I19" i="18"/>
  <c r="L19" i="18" s="1"/>
  <c r="K53" i="18"/>
  <c r="J53" i="18" s="1"/>
  <c r="K52" i="18"/>
  <c r="J52" i="18" s="1"/>
  <c r="K51" i="18"/>
  <c r="J51" i="18" s="1"/>
  <c r="I43" i="18"/>
  <c r="M43" i="18" s="1"/>
  <c r="K42" i="18"/>
  <c r="J42" i="18" s="1"/>
  <c r="K41" i="18"/>
  <c r="J41" i="18" s="1"/>
  <c r="K40" i="18"/>
  <c r="J40" i="18" s="1"/>
  <c r="K38" i="18"/>
  <c r="K37" i="18"/>
  <c r="J37" i="18" s="1"/>
  <c r="K36" i="18"/>
  <c r="J36" i="18" s="1"/>
  <c r="K35" i="18"/>
  <c r="J35" i="18" s="1"/>
  <c r="I49" i="18"/>
  <c r="L49" i="18" s="1"/>
  <c r="I17" i="18"/>
  <c r="L17" i="18" s="1"/>
  <c r="I57" i="18"/>
  <c r="L57" i="18" s="1"/>
  <c r="L33" i="18"/>
  <c r="L25" i="18"/>
  <c r="L34" i="18"/>
  <c r="M33" i="18" s="1"/>
  <c r="I32" i="18"/>
  <c r="L32" i="18" s="1"/>
  <c r="I31" i="18"/>
  <c r="L31" i="18" s="1"/>
  <c r="L26" i="18"/>
  <c r="I16" i="18"/>
  <c r="L16" i="18" s="1"/>
  <c r="I48" i="18"/>
  <c r="L48" i="18" s="1"/>
  <c r="I47" i="18"/>
  <c r="L47" i="18" s="1"/>
  <c r="I60" i="18"/>
  <c r="L60" i="18" s="1"/>
  <c r="K58" i="18"/>
  <c r="I54" i="18"/>
  <c r="L54" i="18" s="1"/>
  <c r="L43" i="18"/>
  <c r="K59" i="18"/>
  <c r="K50" i="18"/>
  <c r="M38" i="18" l="1"/>
  <c r="J38" i="18"/>
  <c r="L28" i="18"/>
  <c r="O53" i="18" s="1"/>
  <c r="L41" i="18"/>
  <c r="L50" i="18"/>
  <c r="J50" i="18"/>
  <c r="L52" i="18"/>
  <c r="L35" i="18"/>
  <c r="L38" i="18"/>
  <c r="L42" i="18"/>
  <c r="L40" i="18"/>
  <c r="L37" i="18"/>
  <c r="L51" i="18"/>
  <c r="L59" i="18"/>
  <c r="J59" i="18"/>
  <c r="L36" i="18"/>
  <c r="L53" i="18"/>
  <c r="J58" i="18"/>
  <c r="L58" i="18"/>
  <c r="M45" i="18" l="1"/>
  <c r="L61" i="18"/>
  <c r="O60" i="18" s="1"/>
  <c r="L55" i="18"/>
  <c r="O59" i="18" s="1"/>
  <c r="L45" i="18"/>
  <c r="O58" i="18" l="1"/>
  <c r="O45" i="18"/>
  <c r="L62" i="18"/>
  <c r="O57" i="18" l="1"/>
  <c r="Q58" i="18" s="1"/>
  <c r="R58" i="18" l="1"/>
  <c r="O61" i="18"/>
  <c r="P53" i="18" s="1"/>
  <c r="Q60" i="18"/>
  <c r="R60" i="18" s="1"/>
  <c r="Q59" i="18"/>
  <c r="R59" i="18" s="1"/>
  <c r="S59" i="18" l="1"/>
  <c r="S60" i="18"/>
  <c r="S58" i="18"/>
  <c r="P57" i="18"/>
  <c r="P61" i="18" s="1"/>
  <c r="Q61" i="18"/>
  <c r="R61" i="18"/>
  <c r="T59" i="18" s="1"/>
  <c r="S61" i="18" l="1"/>
  <c r="T58" i="18"/>
  <c r="T60" i="18"/>
  <c r="U59" i="18" s="1"/>
  <c r="T61" i="18" l="1"/>
  <c r="U58" i="18"/>
  <c r="U61" i="18" s="1"/>
</calcChain>
</file>

<file path=xl/comments1.xml><?xml version="1.0" encoding="utf-8"?>
<comments xmlns="http://schemas.openxmlformats.org/spreadsheetml/2006/main">
  <authors>
    <author>Ekv</author>
  </authors>
  <commentList>
    <comment ref="E1" authorId="0">
      <text>
        <r>
          <rPr>
            <b/>
            <sz val="9"/>
            <color indexed="81"/>
            <rFont val="Tahoma"/>
            <family val="2"/>
            <charset val="204"/>
          </rPr>
          <t>Ekv: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<sst xmlns="http://schemas.openxmlformats.org/spreadsheetml/2006/main" count="125" uniqueCount="106">
  <si>
    <t>ШТАТНИЙ РОЗПИС КЕРІВНИКІВ,</t>
  </si>
  <si>
    <t>Назва посади</t>
  </si>
  <si>
    <t>Головний бухгалтер</t>
  </si>
  <si>
    <t>Код по класифікатору професій</t>
  </si>
  <si>
    <t>БЛАГОУСТРІЙ</t>
  </si>
  <si>
    <t>М.Я. Дмитренко</t>
  </si>
  <si>
    <t>Розрахунок визначення мінімальної тарифної ставки</t>
  </si>
  <si>
    <t xml:space="preserve">для розрахунку заробітної плати </t>
  </si>
  <si>
    <t>Використовується при розрахунку заробітої плати керівників, професіоналів, фахівців, технічних службовців</t>
  </si>
  <si>
    <t>Викристовується при розрахунку заробітної плати робітничих професій</t>
  </si>
  <si>
    <t>Фонд середньомісячного робочого часу  л/год</t>
  </si>
  <si>
    <t>КОМУНАЛЬНОГО ПІДПРИЄМСТВА «СКВИРАБЛАГОУСТРІЙ»</t>
  </si>
  <si>
    <t>Кіль-ть штатних одиниць</t>
  </si>
  <si>
    <t>Опоряджувальник будівельний</t>
  </si>
  <si>
    <t>"ПОГОДЖЕНО"</t>
  </si>
  <si>
    <t>КП "СКВИРАБЛАГОУСТРІЙ"</t>
  </si>
  <si>
    <t>_____________________________</t>
  </si>
  <si>
    <t xml:space="preserve">Голова ради трудового </t>
  </si>
  <si>
    <t>колективу</t>
  </si>
  <si>
    <t>Заступник директора</t>
  </si>
  <si>
    <t>Бурко Л.О.</t>
  </si>
  <si>
    <t>"ЗАТВЕРДЖЕНО"</t>
  </si>
  <si>
    <t>Водій автотранспортних засобів</t>
  </si>
  <si>
    <t>Провідний бухгалтер</t>
  </si>
  <si>
    <t>прибиральник території</t>
  </si>
  <si>
    <r>
      <t>Коефіцієнт для визначення мінімальної тарифної ставки робітника  1 розряду,  відносно прожиткового мінімуму для працездатних осіб  (</t>
    </r>
    <r>
      <rPr>
        <sz val="9"/>
        <color theme="1"/>
        <rFont val="Calibri"/>
        <family val="2"/>
        <charset val="204"/>
        <scheme val="minor"/>
      </rPr>
      <t>згідно колективного договору</t>
    </r>
    <r>
      <rPr>
        <sz val="9"/>
        <color rgb="FFFF0000"/>
        <rFont val="Calibri"/>
        <family val="2"/>
        <charset val="204"/>
        <scheme val="minor"/>
      </rPr>
      <t>)</t>
    </r>
  </si>
  <si>
    <t>Сторож</t>
  </si>
  <si>
    <t>Інженер з охорони праці</t>
  </si>
  <si>
    <t xml:space="preserve"> т</t>
  </si>
  <si>
    <t>АДМІНПЕРСОНАЛ</t>
  </si>
  <si>
    <t>ВИРОБНИЧИЙ ПЕРСОНАЛ</t>
  </si>
  <si>
    <t>Тракторист</t>
  </si>
  <si>
    <t>Прибиральник території</t>
  </si>
  <si>
    <t>Всього</t>
  </si>
  <si>
    <t>Директор (згідно контракту)</t>
  </si>
  <si>
    <t>Персонал підприємства</t>
  </si>
  <si>
    <t>виродбичий персонал</t>
  </si>
  <si>
    <t>директор</t>
  </si>
  <si>
    <t>керівники професіонали фахівці тех фахівці</t>
  </si>
  <si>
    <t xml:space="preserve">Інспектор з кадрів </t>
  </si>
  <si>
    <t>КП "Сквираблагоустрій"</t>
  </si>
  <si>
    <t>Рішення сесії Сквирської міської ради</t>
  </si>
  <si>
    <t>Левіцька  В.П.</t>
  </si>
  <si>
    <t>ПРОФЕСІОНАЛІВ ,ФАХІВЦІВ, ТЕХНІЧНИХ СЛУЖБОВЦІВ та ВИРОБНИЧОГО ПЕРСОНАЛУ</t>
  </si>
  <si>
    <t xml:space="preserve">Юристконсульт </t>
  </si>
  <si>
    <t xml:space="preserve">Касир </t>
  </si>
  <si>
    <t xml:space="preserve">Тракторист </t>
  </si>
  <si>
    <t>Машиніст бульдозера</t>
  </si>
  <si>
    <t>САНІТАРНА ОЧИСТКА</t>
  </si>
  <si>
    <t>ЖЕВ</t>
  </si>
  <si>
    <t>Слюсар-сантехнік</t>
  </si>
  <si>
    <t>Приймальник замовлень</t>
  </si>
  <si>
    <t xml:space="preserve">Коефіцієнт  по колективному договору для робітника 1-го розряду </t>
  </si>
  <si>
    <t xml:space="preserve">Інспектор </t>
  </si>
  <si>
    <t>В.О. директора</t>
  </si>
  <si>
    <t>Економіст</t>
  </si>
  <si>
    <t>Доглядач</t>
  </si>
  <si>
    <t>Електрогазозварник</t>
  </si>
  <si>
    <t>Двірник</t>
  </si>
  <si>
    <t>Електромонтер з ремонту та обслуговування електрообладнання</t>
  </si>
  <si>
    <t>Фахівець із спеціалізованого обслуговування</t>
  </si>
  <si>
    <t>Інженер-енергетик</t>
  </si>
  <si>
    <t>Фахівець з публічних закупівель</t>
  </si>
  <si>
    <t xml:space="preserve">Майстер служби </t>
  </si>
  <si>
    <t>1222.2</t>
  </si>
  <si>
    <t>Менеджер (управитель) житлових будинків</t>
  </si>
  <si>
    <t>Майстер служби</t>
  </si>
  <si>
    <t>Коефіцієнт по колективному договору</t>
  </si>
  <si>
    <t xml:space="preserve">Розряд/похідна посади "старший" </t>
  </si>
  <si>
    <t>коефіцієнт по розряду</t>
  </si>
  <si>
    <t>Умови праці</t>
  </si>
  <si>
    <t>Оклад</t>
  </si>
  <si>
    <t>Погодинна тарифвна ставка</t>
  </si>
  <si>
    <t>Місячна тарифна ставка</t>
  </si>
  <si>
    <t>Всього за місяць</t>
  </si>
  <si>
    <r>
      <t>Мінімальний прожитковий мінімум для працездатних осіб</t>
    </r>
    <r>
      <rPr>
        <sz val="12"/>
        <color rgb="FFFF0000"/>
        <rFont val="Calibri"/>
        <family val="2"/>
        <charset val="204"/>
        <scheme val="minor"/>
      </rPr>
      <t xml:space="preserve"> із   01.12.2022р. </t>
    </r>
  </si>
  <si>
    <r>
      <t>Мінімальна заробітна плата і</t>
    </r>
    <r>
      <rPr>
        <sz val="12"/>
        <color rgb="FFFF0000"/>
        <rFont val="Calibri"/>
        <family val="2"/>
        <charset val="204"/>
        <scheme val="minor"/>
      </rPr>
      <t>з 01.01.2023 р.</t>
    </r>
  </si>
  <si>
    <t>норма трив робочого часу в 2021 році - 2011/12=167,58</t>
  </si>
  <si>
    <r>
      <t xml:space="preserve">Мінімальна тарифна ставка робітника 1-го  розряду основного виробництва (прибиральник території) коефіцієнт 1,32  </t>
    </r>
    <r>
      <rPr>
        <b/>
        <sz val="12"/>
        <color rgb="FFFF0000"/>
        <rFont val="Calibri"/>
        <family val="2"/>
        <charset val="204"/>
        <scheme val="minor"/>
      </rPr>
      <t>2684*1,80*132=6377,18</t>
    </r>
  </si>
  <si>
    <r>
      <t>Мінімальна тарифна ставка робітника 1-го розряду основного виробництва</t>
    </r>
    <r>
      <rPr>
        <b/>
        <sz val="12"/>
        <color rgb="FFFF0000"/>
        <rFont val="Calibri"/>
        <family val="2"/>
        <charset val="204"/>
        <scheme val="minor"/>
      </rPr>
      <t xml:space="preserve"> 2684*1,80=4821,20</t>
    </r>
  </si>
  <si>
    <t>Бухгалтер І категорії</t>
  </si>
  <si>
    <t>Разом по підприємству</t>
  </si>
  <si>
    <t xml:space="preserve">Всього </t>
  </si>
  <si>
    <r>
      <t>Електромонтажник з освітлення та освітлювальних мереж</t>
    </r>
    <r>
      <rPr>
        <sz val="9"/>
        <color theme="1"/>
        <rFont val="Times New Roman"/>
        <family val="1"/>
        <charset val="204"/>
      </rPr>
      <t xml:space="preserve"> (вуличне освітлення)</t>
    </r>
  </si>
  <si>
    <t>Н.В. Сопіженко</t>
  </si>
  <si>
    <t>середньомісячна норма робочого часу</t>
  </si>
  <si>
    <t>платні послуги</t>
  </si>
  <si>
    <t>благоустрій без пл послуг</t>
  </si>
  <si>
    <t>всього</t>
  </si>
  <si>
    <t>%</t>
  </si>
  <si>
    <t>% вироб персоналу по підрозділах</t>
  </si>
  <si>
    <t>Всього витрат з адмін персоналом</t>
  </si>
  <si>
    <t>адмін персонал</t>
  </si>
  <si>
    <t>вироб. Персон</t>
  </si>
  <si>
    <t>благоустрій</t>
  </si>
  <si>
    <t>саночистка</t>
  </si>
  <si>
    <t>ВСЬОГО</t>
  </si>
  <si>
    <t xml:space="preserve">розбивка адмін перс </t>
  </si>
  <si>
    <t>Механік</t>
  </si>
  <si>
    <t xml:space="preserve">від                                    № </t>
  </si>
  <si>
    <t>Сквирська міська голова</t>
  </si>
  <si>
    <t>% адм витр по підрозд</t>
  </si>
  <si>
    <t>% благоустрій + плат послуги</t>
  </si>
  <si>
    <t>Розбивка адміністрвтивних витрат між виробничими підрозділами на 01.07.2023 року</t>
  </si>
  <si>
    <r>
      <t xml:space="preserve">    (введений з «11» липня 2023 року) наказом № _____-ОД від </t>
    </r>
    <r>
      <rPr>
        <b/>
        <u/>
        <sz val="12"/>
        <color theme="1"/>
        <rFont val="Times New Roman"/>
        <family val="1"/>
        <charset val="204"/>
      </rPr>
      <t>"___" _______________  2023 року</t>
    </r>
    <r>
      <rPr>
        <b/>
        <sz val="12"/>
        <color theme="1"/>
        <rFont val="Times New Roman"/>
        <family val="1"/>
        <charset val="204"/>
      </rPr>
      <t>)</t>
    </r>
  </si>
  <si>
    <t>Шутенко С.О.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</si>
</sst>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9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/>
    <xf numFmtId="0" fontId="10" fillId="0" borderId="0" xfId="0" applyFont="1"/>
    <xf numFmtId="0" fontId="1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textRotation="90" wrapText="1"/>
    </xf>
    <xf numFmtId="2" fontId="14" fillId="3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4" fillId="0" borderId="0" xfId="0" applyFont="1" applyFill="1"/>
    <xf numFmtId="1" fontId="24" fillId="0" borderId="0" xfId="0" applyNumberFormat="1" applyFont="1" applyFill="1"/>
    <xf numFmtId="0" fontId="0" fillId="0" borderId="0" xfId="0" applyFont="1" applyFill="1"/>
    <xf numFmtId="0" fontId="26" fillId="0" borderId="0" xfId="0" applyFont="1" applyFill="1"/>
    <xf numFmtId="0" fontId="2" fillId="0" borderId="0" xfId="0" applyFont="1" applyFill="1"/>
    <xf numFmtId="2" fontId="2" fillId="0" borderId="0" xfId="0" applyNumberFormat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vertical="center"/>
    </xf>
    <xf numFmtId="0" fontId="25" fillId="0" borderId="0" xfId="0" applyFont="1" applyFill="1"/>
    <xf numFmtId="1" fontId="26" fillId="0" borderId="0" xfId="0" applyNumberFormat="1" applyFont="1" applyFill="1"/>
    <xf numFmtId="2" fontId="26" fillId="0" borderId="0" xfId="0" applyNumberFormat="1" applyFont="1" applyFill="1"/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" fontId="28" fillId="0" borderId="2" xfId="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>
      <alignment horizontal="center" vertical="center" wrapText="1"/>
    </xf>
    <xf numFmtId="1" fontId="0" fillId="0" borderId="5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2" fontId="0" fillId="0" borderId="5" xfId="0" applyNumberFormat="1" applyFont="1" applyFill="1" applyBorder="1" applyAlignment="1">
      <alignment horizontal="center" vertical="center" wrapText="1"/>
    </xf>
    <xf numFmtId="1" fontId="0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7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7" fillId="0" borderId="0" xfId="0" applyFont="1" applyFill="1"/>
    <xf numFmtId="0" fontId="5" fillId="0" borderId="0" xfId="0" applyFont="1" applyFill="1"/>
    <xf numFmtId="1" fontId="27" fillId="0" borderId="0" xfId="0" applyNumberFormat="1" applyFont="1" applyFill="1"/>
    <xf numFmtId="0" fontId="6" fillId="0" borderId="1" xfId="0" applyFont="1" applyFill="1" applyBorder="1" applyAlignment="1">
      <alignment horizontal="left" vertical="center" wrapText="1" indent="2"/>
    </xf>
    <xf numFmtId="0" fontId="6" fillId="0" borderId="1" xfId="0" applyFont="1" applyFill="1" applyBorder="1" applyAlignment="1">
      <alignment horizontal="center" vertical="center" textRotation="90" wrapText="1"/>
    </xf>
    <xf numFmtId="2" fontId="6" fillId="0" borderId="1" xfId="0" applyNumberFormat="1" applyFont="1" applyFill="1" applyBorder="1" applyAlignment="1">
      <alignment horizontal="center" vertical="center" textRotation="90" wrapText="1"/>
    </xf>
    <xf numFmtId="0" fontId="30" fillId="0" borderId="1" xfId="0" applyFont="1" applyFill="1" applyBorder="1" applyAlignment="1">
      <alignment horizontal="center" vertical="center" textRotation="90" wrapText="1"/>
    </xf>
    <xf numFmtId="1" fontId="30" fillId="0" borderId="1" xfId="0" applyNumberFormat="1" applyFont="1" applyFill="1" applyBorder="1" applyAlignment="1">
      <alignment horizontal="center" vertical="center" textRotation="90" wrapText="1"/>
    </xf>
    <xf numFmtId="2" fontId="30" fillId="0" borderId="1" xfId="0" applyNumberFormat="1" applyFont="1" applyFill="1" applyBorder="1" applyAlignment="1">
      <alignment horizontal="center" vertical="center" textRotation="90" wrapText="1"/>
    </xf>
    <xf numFmtId="0" fontId="24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2" fontId="11" fillId="0" borderId="0" xfId="0" applyNumberFormat="1" applyFont="1" applyFill="1"/>
    <xf numFmtId="2" fontId="24" fillId="0" borderId="0" xfId="0" applyNumberFormat="1" applyFont="1" applyFill="1"/>
    <xf numFmtId="0" fontId="24" fillId="0" borderId="0" xfId="0" applyFont="1" applyFill="1" applyBorder="1"/>
    <xf numFmtId="0" fontId="26" fillId="0" borderId="0" xfId="0" applyFont="1" applyFill="1" applyBorder="1"/>
    <xf numFmtId="2" fontId="3" fillId="0" borderId="1" xfId="0" applyNumberFormat="1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1" fontId="28" fillId="0" borderId="1" xfId="0" applyNumberFormat="1" applyFont="1" applyFill="1" applyBorder="1" applyAlignment="1">
      <alignment horizontal="center" vertical="center" wrapText="1"/>
    </xf>
    <xf numFmtId="2" fontId="29" fillId="0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/>
    <xf numFmtId="0" fontId="26" fillId="0" borderId="1" xfId="0" applyFont="1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 vertical="center"/>
    </xf>
    <xf numFmtId="1" fontId="0" fillId="0" borderId="1" xfId="0" applyNumberFormat="1" applyFont="1" applyFill="1" applyBorder="1"/>
    <xf numFmtId="164" fontId="0" fillId="0" borderId="1" xfId="0" applyNumberFormat="1" applyFont="1" applyFill="1" applyBorder="1"/>
    <xf numFmtId="0" fontId="0" fillId="0" borderId="2" xfId="0" applyFont="1" applyFill="1" applyBorder="1"/>
    <xf numFmtId="0" fontId="15" fillId="0" borderId="1" xfId="0" applyFont="1" applyFill="1" applyBorder="1"/>
    <xf numFmtId="1" fontId="24" fillId="0" borderId="1" xfId="0" applyNumberFormat="1" applyFont="1" applyFill="1" applyBorder="1"/>
    <xf numFmtId="0" fontId="27" fillId="0" borderId="1" xfId="0" applyFont="1" applyFill="1" applyBorder="1"/>
    <xf numFmtId="1" fontId="30" fillId="0" borderId="1" xfId="0" applyNumberFormat="1" applyFont="1" applyFill="1" applyBorder="1"/>
    <xf numFmtId="164" fontId="30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wrapText="1"/>
    </xf>
    <xf numFmtId="2" fontId="0" fillId="0" borderId="1" xfId="0" applyNumberFormat="1" applyFont="1" applyFill="1" applyBorder="1"/>
    <xf numFmtId="2" fontId="25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center"/>
    </xf>
    <xf numFmtId="0" fontId="33" fillId="0" borderId="0" xfId="0" applyFont="1" applyFill="1" applyBorder="1"/>
    <xf numFmtId="0" fontId="33" fillId="0" borderId="0" xfId="0" applyFont="1" applyFill="1"/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4" fillId="0" borderId="4" xfId="0" applyFont="1" applyFill="1" applyBorder="1" applyAlignment="1"/>
    <xf numFmtId="0" fontId="0" fillId="0" borderId="6" xfId="0" applyBorder="1" applyAlignment="1"/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4" fillId="0" borderId="0" xfId="0" applyFont="1" applyFill="1" applyAlignment="1"/>
    <xf numFmtId="0" fontId="3" fillId="0" borderId="0" xfId="0" applyFont="1" applyFill="1" applyAlignment="1"/>
    <xf numFmtId="0" fontId="11" fillId="0" borderId="0" xfId="0" applyFont="1" applyFill="1" applyAlignment="1"/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3"/>
  <sheetViews>
    <sheetView topLeftCell="A5" workbookViewId="0">
      <selection activeCell="J11" sqref="J11"/>
    </sheetView>
  </sheetViews>
  <sheetFormatPr defaultRowHeight="21" x14ac:dyDescent="0.35"/>
  <cols>
    <col min="1" max="1" width="1.85546875" customWidth="1"/>
    <col min="2" max="2" width="9.140625" style="1"/>
    <col min="3" max="3" width="14.28515625" style="1" customWidth="1"/>
    <col min="4" max="4" width="21.140625" style="2" customWidth="1"/>
    <col min="5" max="5" width="9" customWidth="1"/>
    <col min="6" max="6" width="30.42578125" customWidth="1"/>
    <col min="7" max="7" width="14.42578125" customWidth="1"/>
  </cols>
  <sheetData>
    <row r="2" spans="2:10" x14ac:dyDescent="0.35">
      <c r="B2" s="114" t="s">
        <v>6</v>
      </c>
      <c r="C2" s="115"/>
      <c r="D2" s="115"/>
      <c r="E2" s="115"/>
      <c r="F2" s="115"/>
    </row>
    <row r="3" spans="2:10" x14ac:dyDescent="0.35">
      <c r="B3" s="114" t="s">
        <v>7</v>
      </c>
      <c r="C3" s="115"/>
      <c r="D3" s="115"/>
      <c r="E3" s="115"/>
      <c r="F3" s="115"/>
    </row>
    <row r="4" spans="2:10" ht="45" customHeight="1" x14ac:dyDescent="0.35">
      <c r="B4" s="3"/>
      <c r="C4" s="4"/>
      <c r="D4" s="4"/>
      <c r="E4" s="4"/>
      <c r="F4" s="20" t="s">
        <v>35</v>
      </c>
      <c r="G4" s="19" t="s">
        <v>34</v>
      </c>
    </row>
    <row r="5" spans="2:10" ht="83.25" customHeight="1" x14ac:dyDescent="0.25">
      <c r="B5" s="110" t="s">
        <v>52</v>
      </c>
      <c r="C5" s="111"/>
      <c r="D5" s="112"/>
      <c r="E5" s="14" t="s">
        <v>24</v>
      </c>
      <c r="F5" s="16">
        <v>1.32</v>
      </c>
      <c r="G5" s="18">
        <v>1.32</v>
      </c>
    </row>
    <row r="6" spans="2:10" ht="74.25" customHeight="1" x14ac:dyDescent="0.25">
      <c r="B6" s="110" t="s">
        <v>25</v>
      </c>
      <c r="C6" s="111"/>
      <c r="D6" s="112"/>
      <c r="E6" s="10">
        <v>1.8</v>
      </c>
      <c r="G6" s="18">
        <v>1.8</v>
      </c>
    </row>
    <row r="7" spans="2:10" ht="38.25" customHeight="1" x14ac:dyDescent="0.25">
      <c r="B7" s="110" t="s">
        <v>75</v>
      </c>
      <c r="C7" s="111"/>
      <c r="D7" s="112"/>
      <c r="E7" s="11">
        <v>2684</v>
      </c>
      <c r="G7" s="18">
        <v>2684</v>
      </c>
    </row>
    <row r="8" spans="2:10" ht="34.5" customHeight="1" x14ac:dyDescent="0.25">
      <c r="B8" s="110" t="s">
        <v>76</v>
      </c>
      <c r="C8" s="111"/>
      <c r="D8" s="112"/>
      <c r="E8" s="11">
        <v>6700</v>
      </c>
      <c r="G8" s="18"/>
    </row>
    <row r="9" spans="2:10" ht="40.5" customHeight="1" x14ac:dyDescent="0.25">
      <c r="B9" s="110" t="s">
        <v>10</v>
      </c>
      <c r="C9" s="111"/>
      <c r="D9" s="112"/>
      <c r="E9" s="12">
        <f>2011/12</f>
        <v>167.58333333333334</v>
      </c>
      <c r="F9" s="17" t="s">
        <v>77</v>
      </c>
      <c r="G9" s="18"/>
      <c r="J9" t="s">
        <v>28</v>
      </c>
    </row>
    <row r="10" spans="2:10" ht="69" customHeight="1" x14ac:dyDescent="0.25">
      <c r="B10" s="110" t="s">
        <v>78</v>
      </c>
      <c r="C10" s="111"/>
      <c r="D10" s="112"/>
      <c r="E10" s="13">
        <f>E7*E6*F5</f>
        <v>6377.1840000000002</v>
      </c>
      <c r="F10" s="17" t="s">
        <v>8</v>
      </c>
      <c r="G10" s="21">
        <f>G7*G6*G5</f>
        <v>6377.1840000000002</v>
      </c>
    </row>
    <row r="11" spans="2:10" ht="49.5" customHeight="1" x14ac:dyDescent="0.25">
      <c r="B11" s="113" t="s">
        <v>79</v>
      </c>
      <c r="C11" s="113"/>
      <c r="D11" s="113"/>
      <c r="E11" s="15">
        <f>E7*E6</f>
        <v>4831.2</v>
      </c>
      <c r="F11" s="17" t="s">
        <v>9</v>
      </c>
      <c r="G11" s="18"/>
    </row>
    <row r="13" spans="2:10" ht="15.75" x14ac:dyDescent="0.25">
      <c r="B13" s="5" t="s">
        <v>55</v>
      </c>
      <c r="C13" s="6"/>
      <c r="D13" s="7"/>
      <c r="E13" s="5"/>
      <c r="F13" s="5" t="s">
        <v>5</v>
      </c>
    </row>
  </sheetData>
  <sortState ref="B1:C91">
    <sortCondition ref="B1:B91"/>
  </sortState>
  <mergeCells count="9">
    <mergeCell ref="B10:D10"/>
    <mergeCell ref="B11:D11"/>
    <mergeCell ref="B2:F2"/>
    <mergeCell ref="B3:F3"/>
    <mergeCell ref="B5:D5"/>
    <mergeCell ref="B6:D6"/>
    <mergeCell ref="B7:D7"/>
    <mergeCell ref="B8:D8"/>
    <mergeCell ref="B9:D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tabSelected="1" topLeftCell="A3" zoomScale="172" zoomScaleNormal="172" workbookViewId="0">
      <selection activeCell="N12" sqref="N12"/>
    </sheetView>
  </sheetViews>
  <sheetFormatPr defaultRowHeight="15" x14ac:dyDescent="0.25"/>
  <cols>
    <col min="1" max="1" width="4" style="39" customWidth="1"/>
    <col min="2" max="2" width="31.7109375" style="45" customWidth="1"/>
    <col min="3" max="3" width="7.42578125" style="39" customWidth="1"/>
    <col min="4" max="4" width="6.28515625" style="45" customWidth="1"/>
    <col min="5" max="5" width="7.42578125" style="47" customWidth="1"/>
    <col min="6" max="6" width="5.7109375" style="40" customWidth="1"/>
    <col min="7" max="7" width="5.140625" style="47" customWidth="1"/>
    <col min="8" max="8" width="7.7109375" style="40" customWidth="1"/>
    <col min="9" max="9" width="8.85546875" style="46" customWidth="1"/>
    <col min="10" max="10" width="7.5703125" style="47" customWidth="1"/>
    <col min="11" max="11" width="7.5703125" style="46" customWidth="1"/>
    <col min="12" max="12" width="13.7109375" style="46" customWidth="1"/>
    <col min="13" max="13" width="7.28515625" style="37" customWidth="1"/>
    <col min="14" max="14" width="3.140625" style="40" customWidth="1"/>
    <col min="15" max="17" width="9.140625" style="39" customWidth="1"/>
    <col min="18" max="18" width="11.42578125" style="39" customWidth="1"/>
    <col min="19" max="19" width="10.5703125" style="39" customWidth="1"/>
    <col min="20" max="20" width="6.28515625" style="39" customWidth="1"/>
    <col min="21" max="21" width="7.7109375" style="39" customWidth="1"/>
    <col min="22" max="29" width="9.140625" style="39" customWidth="1"/>
    <col min="30" max="16384" width="9.140625" style="39"/>
  </cols>
  <sheetData>
    <row r="1" spans="1:14" ht="15.75" customHeight="1" x14ac:dyDescent="0.25">
      <c r="A1" s="36"/>
      <c r="B1" s="144" t="s">
        <v>14</v>
      </c>
      <c r="C1" s="144"/>
      <c r="D1" s="37"/>
      <c r="E1" s="144" t="s">
        <v>14</v>
      </c>
      <c r="F1" s="144"/>
      <c r="G1" s="144"/>
      <c r="H1" s="144"/>
      <c r="I1" s="38"/>
      <c r="J1" s="144" t="s">
        <v>21</v>
      </c>
      <c r="K1" s="144"/>
      <c r="L1" s="124"/>
    </row>
    <row r="2" spans="1:14" ht="15.75" customHeight="1" x14ac:dyDescent="0.25">
      <c r="A2" s="36"/>
      <c r="B2" s="144" t="s">
        <v>41</v>
      </c>
      <c r="C2" s="144"/>
      <c r="D2" s="41"/>
      <c r="E2" s="144" t="s">
        <v>17</v>
      </c>
      <c r="F2" s="144"/>
      <c r="G2" s="144"/>
      <c r="H2" s="144"/>
      <c r="I2" s="38"/>
      <c r="J2" s="144" t="s">
        <v>54</v>
      </c>
      <c r="K2" s="144"/>
      <c r="L2" s="124"/>
    </row>
    <row r="3" spans="1:14" ht="15.75" customHeight="1" x14ac:dyDescent="0.25">
      <c r="A3" s="36"/>
      <c r="B3" s="144" t="s">
        <v>99</v>
      </c>
      <c r="C3" s="144"/>
      <c r="D3" s="41"/>
      <c r="E3" s="144" t="s">
        <v>18</v>
      </c>
      <c r="F3" s="144"/>
      <c r="G3" s="42"/>
      <c r="H3" s="43"/>
      <c r="I3" s="38"/>
      <c r="J3" s="143" t="s">
        <v>15</v>
      </c>
      <c r="K3" s="143"/>
      <c r="L3" s="124"/>
    </row>
    <row r="4" spans="1:14" ht="15.75" customHeight="1" x14ac:dyDescent="0.25">
      <c r="A4" s="36"/>
      <c r="B4" s="143" t="s">
        <v>100</v>
      </c>
      <c r="C4" s="143"/>
      <c r="D4" s="41"/>
      <c r="E4" s="143" t="s">
        <v>40</v>
      </c>
      <c r="F4" s="143"/>
      <c r="G4" s="124"/>
      <c r="H4" s="124"/>
      <c r="I4" s="38"/>
      <c r="J4" s="143"/>
      <c r="K4" s="143"/>
      <c r="L4" s="38"/>
    </row>
    <row r="5" spans="1:14" ht="15.75" customHeight="1" x14ac:dyDescent="0.25">
      <c r="A5" s="36"/>
      <c r="B5" s="143" t="s">
        <v>16</v>
      </c>
      <c r="C5" s="143"/>
      <c r="D5" s="41"/>
      <c r="E5" s="143" t="s">
        <v>16</v>
      </c>
      <c r="F5" s="143"/>
      <c r="G5" s="143"/>
      <c r="H5" s="143"/>
      <c r="I5" s="38"/>
      <c r="J5" s="143" t="s">
        <v>16</v>
      </c>
      <c r="K5" s="143"/>
      <c r="L5" s="124"/>
    </row>
    <row r="6" spans="1:14" ht="15.75" customHeight="1" x14ac:dyDescent="0.25">
      <c r="A6" s="36"/>
      <c r="B6" s="123" t="s">
        <v>42</v>
      </c>
      <c r="C6" s="124"/>
      <c r="D6" s="37"/>
      <c r="E6" s="123" t="s">
        <v>20</v>
      </c>
      <c r="F6" s="123"/>
      <c r="G6" s="123"/>
      <c r="H6" s="123"/>
      <c r="I6" s="38"/>
      <c r="J6" s="123" t="s">
        <v>105</v>
      </c>
      <c r="K6" s="124"/>
      <c r="L6" s="38"/>
    </row>
    <row r="7" spans="1:14" ht="15.75" customHeight="1" x14ac:dyDescent="0.25">
      <c r="A7" s="36"/>
      <c r="B7" s="44"/>
      <c r="C7" s="77"/>
      <c r="D7" s="37"/>
      <c r="E7" s="44"/>
      <c r="F7" s="44"/>
      <c r="G7" s="44"/>
      <c r="H7" s="44"/>
      <c r="I7" s="38"/>
      <c r="J7" s="44"/>
      <c r="K7" s="77"/>
      <c r="L7" s="38"/>
    </row>
    <row r="8" spans="1:14" ht="15.75" x14ac:dyDescent="0.25">
      <c r="A8" s="128" t="s">
        <v>0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1:14" x14ac:dyDescent="0.25">
      <c r="A9" s="129" t="s">
        <v>43</v>
      </c>
      <c r="B9" s="130"/>
      <c r="C9" s="130"/>
      <c r="D9" s="130"/>
      <c r="E9" s="130"/>
      <c r="F9" s="130"/>
      <c r="G9" s="130"/>
      <c r="H9" s="130"/>
      <c r="I9" s="127"/>
      <c r="J9" s="127"/>
      <c r="K9" s="127"/>
      <c r="L9" s="127"/>
    </row>
    <row r="10" spans="1:14" ht="15.75" x14ac:dyDescent="0.25">
      <c r="A10" s="36"/>
      <c r="B10" s="129" t="s">
        <v>11</v>
      </c>
      <c r="C10" s="130"/>
      <c r="D10" s="130"/>
      <c r="E10" s="130"/>
      <c r="F10" s="130"/>
      <c r="G10" s="130"/>
      <c r="H10" s="130"/>
      <c r="I10" s="127"/>
      <c r="J10" s="127"/>
      <c r="K10" s="127"/>
      <c r="L10" s="127"/>
    </row>
    <row r="11" spans="1:14" ht="14.25" customHeight="1" x14ac:dyDescent="0.25">
      <c r="A11" s="129" t="s">
        <v>104</v>
      </c>
      <c r="B11" s="131"/>
      <c r="C11" s="131"/>
      <c r="D11" s="131"/>
      <c r="E11" s="131"/>
      <c r="F11" s="131"/>
      <c r="G11" s="131"/>
      <c r="H11" s="131"/>
      <c r="I11" s="127"/>
      <c r="J11" s="127"/>
      <c r="K11" s="127"/>
      <c r="L11" s="127"/>
    </row>
    <row r="12" spans="1:14" ht="77.25" customHeight="1" x14ac:dyDescent="0.25">
      <c r="A12" s="48"/>
      <c r="B12" s="71" t="s">
        <v>1</v>
      </c>
      <c r="C12" s="72" t="s">
        <v>3</v>
      </c>
      <c r="D12" s="72" t="s">
        <v>12</v>
      </c>
      <c r="E12" s="73" t="s">
        <v>67</v>
      </c>
      <c r="F12" s="74" t="s">
        <v>68</v>
      </c>
      <c r="G12" s="73" t="s">
        <v>69</v>
      </c>
      <c r="H12" s="74" t="s">
        <v>70</v>
      </c>
      <c r="I12" s="75" t="s">
        <v>71</v>
      </c>
      <c r="J12" s="76" t="s">
        <v>72</v>
      </c>
      <c r="K12" s="75" t="s">
        <v>73</v>
      </c>
      <c r="L12" s="75" t="s">
        <v>74</v>
      </c>
    </row>
    <row r="13" spans="1:14" ht="15" customHeight="1" x14ac:dyDescent="0.25">
      <c r="A13" s="49">
        <v>1</v>
      </c>
      <c r="B13" s="50">
        <v>2</v>
      </c>
      <c r="C13" s="51">
        <v>3</v>
      </c>
      <c r="D13" s="50">
        <v>4</v>
      </c>
      <c r="E13" s="52">
        <v>5</v>
      </c>
      <c r="F13" s="52">
        <v>6</v>
      </c>
      <c r="G13" s="52">
        <v>7</v>
      </c>
      <c r="H13" s="53">
        <v>8</v>
      </c>
      <c r="I13" s="52">
        <v>9</v>
      </c>
      <c r="J13" s="52">
        <v>10</v>
      </c>
      <c r="K13" s="52">
        <v>11</v>
      </c>
      <c r="L13" s="52">
        <v>12</v>
      </c>
      <c r="M13" s="81">
        <f>'розрах визннач мінім тариф став'!E9</f>
        <v>167.58333333333334</v>
      </c>
      <c r="N13" s="40" t="s">
        <v>85</v>
      </c>
    </row>
    <row r="14" spans="1:14" ht="15.75" customHeight="1" x14ac:dyDescent="0.25">
      <c r="A14" s="34"/>
      <c r="B14" s="132" t="s">
        <v>29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4"/>
      <c r="M14" s="81">
        <f>'розрах визннач мінім тариф став'!E10</f>
        <v>6377.1840000000002</v>
      </c>
      <c r="N14" s="40" t="s">
        <v>38</v>
      </c>
    </row>
    <row r="15" spans="1:14" ht="15.75" customHeight="1" x14ac:dyDescent="0.25">
      <c r="A15" s="22">
        <f t="shared" ref="A15:A27" si="0">A14+1</f>
        <v>1</v>
      </c>
      <c r="B15" s="23" t="s">
        <v>34</v>
      </c>
      <c r="C15" s="9">
        <v>1210.0999999999999</v>
      </c>
      <c r="D15" s="9">
        <v>1</v>
      </c>
      <c r="E15" s="102">
        <v>4</v>
      </c>
      <c r="F15" s="54"/>
      <c r="G15" s="24"/>
      <c r="H15" s="54"/>
      <c r="I15" s="55">
        <f>M16*E15</f>
        <v>25508.736000000001</v>
      </c>
      <c r="J15" s="56"/>
      <c r="K15" s="55"/>
      <c r="L15" s="55">
        <f t="shared" ref="L15:L27" si="1">I15*D15</f>
        <v>25508.736000000001</v>
      </c>
      <c r="M15" s="81">
        <f>'розрах визннач мінім тариф став'!E11</f>
        <v>4831.2</v>
      </c>
      <c r="N15" s="40" t="s">
        <v>36</v>
      </c>
    </row>
    <row r="16" spans="1:14" ht="15.75" customHeight="1" x14ac:dyDescent="0.25">
      <c r="A16" s="22">
        <f t="shared" si="0"/>
        <v>2</v>
      </c>
      <c r="B16" s="23" t="s">
        <v>19</v>
      </c>
      <c r="C16" s="9">
        <v>1229.0999999999999</v>
      </c>
      <c r="D16" s="9">
        <v>1</v>
      </c>
      <c r="E16" s="102">
        <v>3</v>
      </c>
      <c r="F16" s="54"/>
      <c r="G16" s="24"/>
      <c r="H16" s="54"/>
      <c r="I16" s="55">
        <f>M14*E16</f>
        <v>19131.552</v>
      </c>
      <c r="J16" s="56"/>
      <c r="K16" s="55"/>
      <c r="L16" s="55">
        <f t="shared" si="1"/>
        <v>19131.552</v>
      </c>
      <c r="M16" s="81">
        <f>'розрах визннач мінім тариф став'!G10</f>
        <v>6377.1840000000002</v>
      </c>
      <c r="N16" s="40" t="s">
        <v>37</v>
      </c>
    </row>
    <row r="17" spans="1:16" ht="15.75" customHeight="1" x14ac:dyDescent="0.25">
      <c r="A17" s="22">
        <f t="shared" si="0"/>
        <v>3</v>
      </c>
      <c r="B17" s="23" t="s">
        <v>19</v>
      </c>
      <c r="C17" s="9">
        <v>1229.0999999999999</v>
      </c>
      <c r="D17" s="9">
        <v>1</v>
      </c>
      <c r="E17" s="102">
        <v>3</v>
      </c>
      <c r="F17" s="54"/>
      <c r="G17" s="24"/>
      <c r="H17" s="54"/>
      <c r="I17" s="55">
        <f>M14*E17</f>
        <v>19131.552</v>
      </c>
      <c r="J17" s="56"/>
      <c r="K17" s="55"/>
      <c r="L17" s="55">
        <f t="shared" si="1"/>
        <v>19131.552</v>
      </c>
      <c r="M17" s="81"/>
    </row>
    <row r="18" spans="1:16" ht="15.75" customHeight="1" x14ac:dyDescent="0.25">
      <c r="A18" s="22">
        <f t="shared" si="0"/>
        <v>4</v>
      </c>
      <c r="B18" s="23" t="s">
        <v>2</v>
      </c>
      <c r="C18" s="9">
        <v>1231</v>
      </c>
      <c r="D18" s="9">
        <v>1</v>
      </c>
      <c r="E18" s="102">
        <v>3</v>
      </c>
      <c r="F18" s="54"/>
      <c r="G18" s="24"/>
      <c r="H18" s="54"/>
      <c r="I18" s="55">
        <f>M14*E18</f>
        <v>19131.552</v>
      </c>
      <c r="J18" s="56"/>
      <c r="K18" s="55"/>
      <c r="L18" s="55">
        <f t="shared" si="1"/>
        <v>19131.552</v>
      </c>
      <c r="M18" s="81"/>
    </row>
    <row r="19" spans="1:16" ht="15.75" customHeight="1" x14ac:dyDescent="0.25">
      <c r="A19" s="22">
        <f t="shared" si="0"/>
        <v>5</v>
      </c>
      <c r="B19" s="23" t="s">
        <v>61</v>
      </c>
      <c r="C19" s="9">
        <v>2143.1999999999998</v>
      </c>
      <c r="D19" s="9">
        <v>1</v>
      </c>
      <c r="E19" s="102">
        <v>2.2000000000000002</v>
      </c>
      <c r="F19" s="54"/>
      <c r="G19" s="24"/>
      <c r="H19" s="54"/>
      <c r="I19" s="55">
        <f>M14*E19</f>
        <v>14029.804800000002</v>
      </c>
      <c r="J19" s="56"/>
      <c r="K19" s="55"/>
      <c r="L19" s="55">
        <f t="shared" si="1"/>
        <v>14029.804800000002</v>
      </c>
      <c r="M19" s="81"/>
    </row>
    <row r="20" spans="1:16" ht="15.75" customHeight="1" x14ac:dyDescent="0.25">
      <c r="A20" s="22">
        <f t="shared" si="0"/>
        <v>6</v>
      </c>
      <c r="B20" s="23" t="s">
        <v>27</v>
      </c>
      <c r="C20" s="9">
        <v>2149.1999999999998</v>
      </c>
      <c r="D20" s="9">
        <v>1</v>
      </c>
      <c r="E20" s="102">
        <v>2</v>
      </c>
      <c r="F20" s="54"/>
      <c r="G20" s="24"/>
      <c r="H20" s="54"/>
      <c r="I20" s="55">
        <f>M14*E20</f>
        <v>12754.368</v>
      </c>
      <c r="J20" s="56"/>
      <c r="K20" s="55"/>
      <c r="L20" s="55">
        <f t="shared" si="1"/>
        <v>12754.368</v>
      </c>
      <c r="M20" s="81"/>
    </row>
    <row r="21" spans="1:16" ht="15.75" customHeight="1" x14ac:dyDescent="0.25">
      <c r="A21" s="22">
        <f t="shared" si="0"/>
        <v>7</v>
      </c>
      <c r="B21" s="23" t="s">
        <v>23</v>
      </c>
      <c r="C21" s="9">
        <v>2411.1999999999998</v>
      </c>
      <c r="D21" s="9">
        <v>1</v>
      </c>
      <c r="E21" s="102">
        <v>2.2000000000000002</v>
      </c>
      <c r="F21" s="54"/>
      <c r="G21" s="24"/>
      <c r="H21" s="54"/>
      <c r="I21" s="55">
        <f>M16*E21</f>
        <v>14029.804800000002</v>
      </c>
      <c r="J21" s="56"/>
      <c r="K21" s="55"/>
      <c r="L21" s="55">
        <f t="shared" si="1"/>
        <v>14029.804800000002</v>
      </c>
      <c r="M21" s="81"/>
    </row>
    <row r="22" spans="1:16" ht="15.75" customHeight="1" x14ac:dyDescent="0.25">
      <c r="A22" s="22">
        <f t="shared" si="0"/>
        <v>8</v>
      </c>
      <c r="B22" s="23" t="s">
        <v>62</v>
      </c>
      <c r="C22" s="9">
        <v>2419.1999999999998</v>
      </c>
      <c r="D22" s="9">
        <v>1</v>
      </c>
      <c r="E22" s="102">
        <v>1.8</v>
      </c>
      <c r="F22" s="54"/>
      <c r="G22" s="24"/>
      <c r="H22" s="54"/>
      <c r="I22" s="55">
        <f>M14*E22</f>
        <v>11478.931200000001</v>
      </c>
      <c r="J22" s="56"/>
      <c r="K22" s="55"/>
      <c r="L22" s="55">
        <f t="shared" si="1"/>
        <v>11478.931200000001</v>
      </c>
      <c r="M22" s="81"/>
    </row>
    <row r="23" spans="1:16" ht="15.75" customHeight="1" x14ac:dyDescent="0.25">
      <c r="A23" s="22">
        <f t="shared" si="0"/>
        <v>9</v>
      </c>
      <c r="B23" s="23" t="s">
        <v>44</v>
      </c>
      <c r="C23" s="9">
        <v>2429</v>
      </c>
      <c r="D23" s="9">
        <v>1</v>
      </c>
      <c r="E23" s="102">
        <v>2</v>
      </c>
      <c r="F23" s="54"/>
      <c r="G23" s="24"/>
      <c r="H23" s="54"/>
      <c r="I23" s="55">
        <f>M14*E23</f>
        <v>12754.368</v>
      </c>
      <c r="J23" s="56"/>
      <c r="K23" s="55"/>
      <c r="L23" s="55">
        <f t="shared" si="1"/>
        <v>12754.368</v>
      </c>
      <c r="M23" s="81"/>
    </row>
    <row r="24" spans="1:16" ht="15.75" customHeight="1" x14ac:dyDescent="0.25">
      <c r="A24" s="22">
        <f t="shared" si="0"/>
        <v>10</v>
      </c>
      <c r="B24" s="23" t="s">
        <v>55</v>
      </c>
      <c r="C24" s="9">
        <v>2441.1999999999998</v>
      </c>
      <c r="D24" s="9">
        <v>1</v>
      </c>
      <c r="E24" s="102">
        <v>2.2000000000000002</v>
      </c>
      <c r="F24" s="54"/>
      <c r="G24" s="24"/>
      <c r="H24" s="54"/>
      <c r="I24" s="55">
        <f>M14*E24</f>
        <v>14029.804800000002</v>
      </c>
      <c r="J24" s="56"/>
      <c r="K24" s="55"/>
      <c r="L24" s="55">
        <f t="shared" si="1"/>
        <v>14029.804800000002</v>
      </c>
      <c r="M24" s="81"/>
    </row>
    <row r="25" spans="1:16" ht="15.75" customHeight="1" x14ac:dyDescent="0.25">
      <c r="A25" s="22">
        <f t="shared" si="0"/>
        <v>11</v>
      </c>
      <c r="B25" s="66" t="s">
        <v>98</v>
      </c>
      <c r="C25" s="9">
        <v>3115</v>
      </c>
      <c r="D25" s="9">
        <v>1</v>
      </c>
      <c r="E25" s="102">
        <v>2</v>
      </c>
      <c r="F25" s="54"/>
      <c r="G25" s="24"/>
      <c r="H25" s="54"/>
      <c r="I25" s="55">
        <f>M14*E25</f>
        <v>12754.368</v>
      </c>
      <c r="J25" s="56"/>
      <c r="K25" s="55"/>
      <c r="L25" s="55">
        <f t="shared" si="1"/>
        <v>12754.368</v>
      </c>
      <c r="M25" s="81"/>
    </row>
    <row r="26" spans="1:16" ht="15.75" customHeight="1" x14ac:dyDescent="0.25">
      <c r="A26" s="22">
        <f t="shared" si="0"/>
        <v>12</v>
      </c>
      <c r="B26" s="103" t="s">
        <v>39</v>
      </c>
      <c r="C26" s="9">
        <v>3423</v>
      </c>
      <c r="D26" s="9">
        <v>1</v>
      </c>
      <c r="E26" s="102">
        <v>2</v>
      </c>
      <c r="F26" s="54"/>
      <c r="G26" s="24"/>
      <c r="H26" s="54"/>
      <c r="I26" s="55">
        <f>M14*E26</f>
        <v>12754.368</v>
      </c>
      <c r="J26" s="56"/>
      <c r="K26" s="55"/>
      <c r="L26" s="55">
        <f t="shared" si="1"/>
        <v>12754.368</v>
      </c>
      <c r="M26" s="81"/>
    </row>
    <row r="27" spans="1:16" ht="18" customHeight="1" x14ac:dyDescent="0.25">
      <c r="A27" s="22">
        <f t="shared" si="0"/>
        <v>13</v>
      </c>
      <c r="B27" s="23" t="s">
        <v>80</v>
      </c>
      <c r="C27" s="9">
        <v>3433</v>
      </c>
      <c r="D27" s="9">
        <v>1</v>
      </c>
      <c r="E27" s="102">
        <v>2</v>
      </c>
      <c r="F27" s="57"/>
      <c r="G27" s="24"/>
      <c r="H27" s="54"/>
      <c r="I27" s="55">
        <f>M14*E27</f>
        <v>12754.368</v>
      </c>
      <c r="J27" s="56"/>
      <c r="K27" s="55"/>
      <c r="L27" s="58">
        <f t="shared" si="1"/>
        <v>12754.368</v>
      </c>
    </row>
    <row r="28" spans="1:16" ht="15.75" customHeight="1" x14ac:dyDescent="0.25">
      <c r="A28" s="34"/>
      <c r="B28" s="25" t="s">
        <v>82</v>
      </c>
      <c r="C28" s="8"/>
      <c r="D28" s="26">
        <f>SUM(D15:D27)</f>
        <v>13</v>
      </c>
      <c r="E28" s="27"/>
      <c r="F28" s="35"/>
      <c r="G28" s="27"/>
      <c r="H28" s="35"/>
      <c r="I28" s="28"/>
      <c r="J28" s="29"/>
      <c r="K28" s="59"/>
      <c r="L28" s="31">
        <f>SUM(L15:L27)</f>
        <v>200243.57759999996</v>
      </c>
    </row>
    <row r="29" spans="1:16" ht="18.75" customHeight="1" x14ac:dyDescent="0.25">
      <c r="A29" s="8"/>
      <c r="B29" s="138" t="s">
        <v>30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</row>
    <row r="30" spans="1:16" ht="16.5" customHeight="1" x14ac:dyDescent="0.25">
      <c r="A30" s="34"/>
      <c r="B30" s="135" t="s">
        <v>4</v>
      </c>
      <c r="C30" s="136"/>
      <c r="D30" s="136"/>
      <c r="E30" s="136"/>
      <c r="F30" s="136"/>
      <c r="G30" s="136"/>
      <c r="H30" s="136"/>
      <c r="I30" s="136"/>
      <c r="J30" s="136"/>
      <c r="K30" s="136"/>
      <c r="L30" s="137"/>
      <c r="M30" s="90" t="s">
        <v>86</v>
      </c>
      <c r="N30" s="91"/>
      <c r="O30" s="92" t="s">
        <v>87</v>
      </c>
      <c r="P30" s="92"/>
    </row>
    <row r="31" spans="1:16" ht="17.25" customHeight="1" x14ac:dyDescent="0.25">
      <c r="A31" s="22">
        <v>1</v>
      </c>
      <c r="B31" s="23" t="s">
        <v>66</v>
      </c>
      <c r="C31" s="9">
        <v>1222.2</v>
      </c>
      <c r="D31" s="9">
        <v>1</v>
      </c>
      <c r="E31" s="102">
        <v>2.1</v>
      </c>
      <c r="F31" s="54"/>
      <c r="G31" s="24"/>
      <c r="H31" s="54"/>
      <c r="I31" s="55">
        <f>M14*E31</f>
        <v>13392.0864</v>
      </c>
      <c r="J31" s="56"/>
      <c r="K31" s="55"/>
      <c r="L31" s="55">
        <f>I31</f>
        <v>13392.0864</v>
      </c>
      <c r="M31" s="90"/>
      <c r="N31" s="91"/>
      <c r="O31" s="92"/>
      <c r="P31" s="92"/>
    </row>
    <row r="32" spans="1:16" ht="15.75" customHeight="1" x14ac:dyDescent="0.25">
      <c r="A32" s="22">
        <f>A31+1</f>
        <v>2</v>
      </c>
      <c r="B32" s="23" t="s">
        <v>53</v>
      </c>
      <c r="C32" s="9">
        <v>3429</v>
      </c>
      <c r="D32" s="9">
        <v>1</v>
      </c>
      <c r="E32" s="102">
        <v>1.7</v>
      </c>
      <c r="F32" s="54"/>
      <c r="G32" s="24"/>
      <c r="H32" s="54"/>
      <c r="I32" s="55">
        <f>M14*E32</f>
        <v>10841.212799999999</v>
      </c>
      <c r="J32" s="56"/>
      <c r="K32" s="55"/>
      <c r="L32" s="55">
        <f>I32*D32</f>
        <v>10841.212799999999</v>
      </c>
      <c r="M32" s="90"/>
      <c r="N32" s="91"/>
      <c r="O32" s="92"/>
      <c r="P32" s="92"/>
    </row>
    <row r="33" spans="1:16" ht="15.75" customHeight="1" x14ac:dyDescent="0.25">
      <c r="A33" s="22">
        <f t="shared" ref="A33:A35" si="2">A32+1</f>
        <v>3</v>
      </c>
      <c r="B33" s="23" t="s">
        <v>51</v>
      </c>
      <c r="C33" s="9">
        <v>4132</v>
      </c>
      <c r="D33" s="9">
        <v>1</v>
      </c>
      <c r="E33" s="24">
        <v>1.43</v>
      </c>
      <c r="F33" s="54"/>
      <c r="G33" s="24"/>
      <c r="H33" s="54"/>
      <c r="I33" s="55">
        <f>M14*E33</f>
        <v>9119.3731200000002</v>
      </c>
      <c r="J33" s="56"/>
      <c r="K33" s="55"/>
      <c r="L33" s="55">
        <f>I33*D33</f>
        <v>9119.3731200000002</v>
      </c>
      <c r="M33" s="98">
        <f>L33</f>
        <v>9119.3731200000002</v>
      </c>
      <c r="N33" s="91">
        <v>1</v>
      </c>
      <c r="O33" s="92"/>
      <c r="P33" s="92"/>
    </row>
    <row r="34" spans="1:16" ht="16.5" customHeight="1" x14ac:dyDescent="0.25">
      <c r="A34" s="22">
        <f t="shared" si="2"/>
        <v>4</v>
      </c>
      <c r="B34" s="23" t="s">
        <v>45</v>
      </c>
      <c r="C34" s="9">
        <v>4211</v>
      </c>
      <c r="D34" s="9">
        <v>0.5</v>
      </c>
      <c r="E34" s="102">
        <v>1.7</v>
      </c>
      <c r="F34" s="54"/>
      <c r="G34" s="24"/>
      <c r="H34" s="54"/>
      <c r="I34" s="55">
        <f>M14*E34</f>
        <v>10841.212799999999</v>
      </c>
      <c r="J34" s="56"/>
      <c r="K34" s="55"/>
      <c r="L34" s="55">
        <f>I34*D34</f>
        <v>5420.6063999999997</v>
      </c>
      <c r="M34" s="90"/>
      <c r="N34" s="91"/>
      <c r="O34" s="92"/>
      <c r="P34" s="92"/>
    </row>
    <row r="35" spans="1:16" ht="40.5" customHeight="1" x14ac:dyDescent="0.25">
      <c r="A35" s="22">
        <f t="shared" si="2"/>
        <v>5</v>
      </c>
      <c r="B35" s="23" t="s">
        <v>83</v>
      </c>
      <c r="C35" s="9">
        <v>7137</v>
      </c>
      <c r="D35" s="9">
        <v>1</v>
      </c>
      <c r="E35" s="24">
        <v>1.46</v>
      </c>
      <c r="F35" s="54">
        <v>5</v>
      </c>
      <c r="G35" s="24">
        <v>1.54</v>
      </c>
      <c r="H35" s="54"/>
      <c r="I35" s="55"/>
      <c r="J35" s="56">
        <f>K35/M13</f>
        <v>64.818319721531566</v>
      </c>
      <c r="K35" s="55">
        <f>M15*E35*G35</f>
        <v>10862.470079999999</v>
      </c>
      <c r="L35" s="55">
        <f t="shared" ref="L35:L42" si="3">K35*D35</f>
        <v>10862.470079999999</v>
      </c>
      <c r="M35" s="90"/>
      <c r="N35" s="91"/>
      <c r="O35" s="92"/>
      <c r="P35" s="92"/>
    </row>
    <row r="36" spans="1:16" ht="16.5" customHeight="1" x14ac:dyDescent="0.25">
      <c r="A36" s="22">
        <f t="shared" ref="A36:A43" si="4">A35+1</f>
        <v>6</v>
      </c>
      <c r="B36" s="23" t="s">
        <v>13</v>
      </c>
      <c r="C36" s="9">
        <v>7139</v>
      </c>
      <c r="D36" s="9">
        <v>4</v>
      </c>
      <c r="E36" s="24">
        <v>1.46</v>
      </c>
      <c r="F36" s="54">
        <v>3</v>
      </c>
      <c r="G36" s="24">
        <v>1.2</v>
      </c>
      <c r="H36" s="54"/>
      <c r="I36" s="55"/>
      <c r="J36" s="56">
        <f>K36/M13</f>
        <v>50.507781601193429</v>
      </c>
      <c r="K36" s="55">
        <f>M15*E36*G36</f>
        <v>8464.2623999999996</v>
      </c>
      <c r="L36" s="55">
        <f t="shared" si="3"/>
        <v>33857.049599999998</v>
      </c>
      <c r="M36" s="90"/>
      <c r="N36" s="91"/>
      <c r="O36" s="92"/>
      <c r="P36" s="92"/>
    </row>
    <row r="37" spans="1:16" ht="18.75" customHeight="1" x14ac:dyDescent="0.25">
      <c r="A37" s="22">
        <f t="shared" si="4"/>
        <v>7</v>
      </c>
      <c r="B37" s="23" t="s">
        <v>57</v>
      </c>
      <c r="C37" s="9">
        <v>7212</v>
      </c>
      <c r="D37" s="9">
        <v>1</v>
      </c>
      <c r="E37" s="24">
        <v>1.46</v>
      </c>
      <c r="F37" s="54">
        <v>4</v>
      </c>
      <c r="G37" s="24">
        <v>1.35</v>
      </c>
      <c r="H37" s="57">
        <v>0.12</v>
      </c>
      <c r="I37" s="55"/>
      <c r="J37" s="56">
        <f>K37/M13</f>
        <v>56.821254301342613</v>
      </c>
      <c r="K37" s="55">
        <f>M15*E37*G37</f>
        <v>9522.2952000000005</v>
      </c>
      <c r="L37" s="55">
        <f t="shared" si="3"/>
        <v>9522.2952000000005</v>
      </c>
      <c r="M37" s="90"/>
      <c r="N37" s="91"/>
      <c r="O37" s="92"/>
      <c r="P37" s="92"/>
    </row>
    <row r="38" spans="1:16" ht="18" customHeight="1" x14ac:dyDescent="0.25">
      <c r="A38" s="22">
        <f t="shared" si="4"/>
        <v>8</v>
      </c>
      <c r="B38" s="23" t="s">
        <v>22</v>
      </c>
      <c r="C38" s="9">
        <v>8322</v>
      </c>
      <c r="D38" s="9">
        <v>4.5</v>
      </c>
      <c r="E38" s="24">
        <v>2.14</v>
      </c>
      <c r="F38" s="54"/>
      <c r="G38" s="24"/>
      <c r="H38" s="54"/>
      <c r="I38" s="55"/>
      <c r="J38" s="56">
        <f>K38/M13</f>
        <v>61.693294878170065</v>
      </c>
      <c r="K38" s="55">
        <f>M15*E38</f>
        <v>10338.768</v>
      </c>
      <c r="L38" s="55">
        <f t="shared" si="3"/>
        <v>46524.455999999998</v>
      </c>
      <c r="M38" s="90">
        <f>K38*N38</f>
        <v>5169.384</v>
      </c>
      <c r="N38" s="91">
        <v>0.5</v>
      </c>
      <c r="O38" s="92"/>
      <c r="P38" s="92"/>
    </row>
    <row r="39" spans="1:16" ht="18" customHeight="1" x14ac:dyDescent="0.25">
      <c r="A39" s="22">
        <f t="shared" si="4"/>
        <v>9</v>
      </c>
      <c r="B39" s="23" t="s">
        <v>22</v>
      </c>
      <c r="C39" s="9">
        <v>8322</v>
      </c>
      <c r="D39" s="9">
        <v>2</v>
      </c>
      <c r="E39" s="24">
        <v>2.1800000000000002</v>
      </c>
      <c r="F39" s="54"/>
      <c r="G39" s="24"/>
      <c r="H39" s="54"/>
      <c r="I39" s="55"/>
      <c r="J39" s="56">
        <f>K39/'розрах визннач мінім тариф став'!E9</f>
        <v>62.84644057682744</v>
      </c>
      <c r="K39" s="55">
        <f>M15*E39</f>
        <v>10532.016</v>
      </c>
      <c r="L39" s="55">
        <f>K39*D39</f>
        <v>21064.031999999999</v>
      </c>
      <c r="M39" s="90"/>
      <c r="N39" s="91"/>
      <c r="O39" s="92"/>
      <c r="P39" s="92"/>
    </row>
    <row r="40" spans="1:16" ht="14.25" customHeight="1" x14ac:dyDescent="0.25">
      <c r="A40" s="22">
        <f t="shared" si="4"/>
        <v>10</v>
      </c>
      <c r="B40" s="23" t="s">
        <v>31</v>
      </c>
      <c r="C40" s="9">
        <v>8331</v>
      </c>
      <c r="D40" s="9">
        <v>4</v>
      </c>
      <c r="E40" s="24">
        <v>1.46</v>
      </c>
      <c r="F40" s="54">
        <v>5</v>
      </c>
      <c r="G40" s="24">
        <v>1.54</v>
      </c>
      <c r="H40" s="54"/>
      <c r="I40" s="55"/>
      <c r="J40" s="56">
        <f>K40/M13</f>
        <v>64.818319721531566</v>
      </c>
      <c r="K40" s="55">
        <f>M15*E40*G40</f>
        <v>10862.470079999999</v>
      </c>
      <c r="L40" s="55">
        <f t="shared" si="3"/>
        <v>43449.880319999997</v>
      </c>
      <c r="M40" s="90"/>
      <c r="N40" s="91"/>
      <c r="O40" s="92"/>
      <c r="P40" s="92"/>
    </row>
    <row r="41" spans="1:16" ht="15.75" customHeight="1" x14ac:dyDescent="0.25">
      <c r="A41" s="22">
        <f t="shared" si="4"/>
        <v>11</v>
      </c>
      <c r="B41" s="23" t="s">
        <v>56</v>
      </c>
      <c r="C41" s="9">
        <v>9141</v>
      </c>
      <c r="D41" s="9">
        <v>1.5</v>
      </c>
      <c r="E41" s="24">
        <v>1.46</v>
      </c>
      <c r="F41" s="54">
        <v>1</v>
      </c>
      <c r="G41" s="24">
        <v>1</v>
      </c>
      <c r="H41" s="54"/>
      <c r="I41" s="55"/>
      <c r="J41" s="56">
        <f>K41/M13</f>
        <v>42.089818000994526</v>
      </c>
      <c r="K41" s="55">
        <f>M15*E41*G41</f>
        <v>7053.5519999999997</v>
      </c>
      <c r="L41" s="55">
        <f t="shared" si="3"/>
        <v>10580.328</v>
      </c>
      <c r="M41" s="90"/>
      <c r="N41" s="91"/>
      <c r="O41" s="92"/>
      <c r="P41" s="92"/>
    </row>
    <row r="42" spans="1:16" ht="24" customHeight="1" x14ac:dyDescent="0.25">
      <c r="A42" s="22">
        <f t="shared" si="4"/>
        <v>12</v>
      </c>
      <c r="B42" s="23" t="s">
        <v>26</v>
      </c>
      <c r="C42" s="9">
        <v>9152</v>
      </c>
      <c r="D42" s="9">
        <v>7</v>
      </c>
      <c r="E42" s="102">
        <v>1.1000000000000001</v>
      </c>
      <c r="F42" s="54"/>
      <c r="G42" s="24"/>
      <c r="H42" s="54"/>
      <c r="I42" s="55"/>
      <c r="J42" s="56">
        <f>K42/M13</f>
        <v>31.711506713078073</v>
      </c>
      <c r="K42" s="55">
        <f>M15*E42</f>
        <v>5314.3200000000006</v>
      </c>
      <c r="L42" s="55">
        <f t="shared" si="3"/>
        <v>37200.240000000005</v>
      </c>
      <c r="M42" s="98"/>
      <c r="N42" s="91"/>
      <c r="O42" s="92"/>
      <c r="P42" s="92"/>
    </row>
    <row r="43" spans="1:16" ht="22.5" customHeight="1" x14ac:dyDescent="0.25">
      <c r="A43" s="22">
        <f t="shared" si="4"/>
        <v>13</v>
      </c>
      <c r="B43" s="23" t="s">
        <v>32</v>
      </c>
      <c r="C43" s="9">
        <v>9162</v>
      </c>
      <c r="D43" s="9">
        <v>35</v>
      </c>
      <c r="E43" s="24">
        <v>1.32</v>
      </c>
      <c r="F43" s="57"/>
      <c r="G43" s="24"/>
      <c r="H43" s="54"/>
      <c r="I43" s="55">
        <f>M15*E43</f>
        <v>6377.1840000000002</v>
      </c>
      <c r="J43" s="56"/>
      <c r="K43" s="55"/>
      <c r="L43" s="55">
        <f>I43*D43</f>
        <v>223201.44</v>
      </c>
      <c r="M43" s="98">
        <f>I43</f>
        <v>6377.1840000000002</v>
      </c>
      <c r="N43" s="91">
        <v>1</v>
      </c>
      <c r="O43" s="92"/>
      <c r="P43" s="92"/>
    </row>
    <row r="44" spans="1:16" ht="1.5" customHeight="1" x14ac:dyDescent="0.25">
      <c r="A44" s="22"/>
      <c r="B44" s="23"/>
      <c r="C44" s="9"/>
      <c r="D44" s="9"/>
      <c r="E44" s="30"/>
      <c r="F44" s="60"/>
      <c r="G44" s="30"/>
      <c r="H44" s="61"/>
      <c r="I44" s="59"/>
      <c r="J44" s="62"/>
      <c r="K44" s="59"/>
      <c r="L44" s="63"/>
      <c r="M44" s="90"/>
      <c r="N44" s="91"/>
      <c r="O44" s="92"/>
      <c r="P44" s="92"/>
    </row>
    <row r="45" spans="1:16" s="64" customFormat="1" ht="16.5" customHeight="1" x14ac:dyDescent="0.25">
      <c r="A45" s="34"/>
      <c r="B45" s="25" t="s">
        <v>33</v>
      </c>
      <c r="C45" s="8"/>
      <c r="D45" s="26">
        <f>SUM(D31:D43)</f>
        <v>63.5</v>
      </c>
      <c r="E45" s="27"/>
      <c r="F45" s="35"/>
      <c r="G45" s="27"/>
      <c r="H45" s="35"/>
      <c r="I45" s="28"/>
      <c r="J45" s="29"/>
      <c r="K45" s="59"/>
      <c r="L45" s="31">
        <f>SUM(L31:L44)</f>
        <v>475035.46992</v>
      </c>
      <c r="M45" s="100">
        <f>SUM(M31:M44)</f>
        <v>20665.94112</v>
      </c>
      <c r="N45" s="99">
        <f>SUM(N31:N44)</f>
        <v>2.5</v>
      </c>
      <c r="O45" s="100">
        <f>L45-M45</f>
        <v>454369.52880000003</v>
      </c>
      <c r="P45" s="101">
        <f>D45-N45</f>
        <v>61</v>
      </c>
    </row>
    <row r="46" spans="1:16" ht="16.5" customHeight="1" x14ac:dyDescent="0.25">
      <c r="A46" s="22"/>
      <c r="B46" s="135" t="s">
        <v>48</v>
      </c>
      <c r="C46" s="139"/>
      <c r="D46" s="139"/>
      <c r="E46" s="139"/>
      <c r="F46" s="139"/>
      <c r="G46" s="139"/>
      <c r="H46" s="139"/>
      <c r="I46" s="139"/>
      <c r="J46" s="139"/>
      <c r="K46" s="139"/>
      <c r="L46" s="140"/>
    </row>
    <row r="47" spans="1:16" ht="17.25" customHeight="1" x14ac:dyDescent="0.25">
      <c r="A47" s="22">
        <v>1</v>
      </c>
      <c r="B47" s="66" t="s">
        <v>63</v>
      </c>
      <c r="C47" s="54" t="s">
        <v>64</v>
      </c>
      <c r="D47" s="54">
        <v>0.5</v>
      </c>
      <c r="E47" s="102">
        <v>2.1</v>
      </c>
      <c r="F47" s="54"/>
      <c r="G47" s="24"/>
      <c r="H47" s="54"/>
      <c r="I47" s="55">
        <f>M14*E47</f>
        <v>13392.0864</v>
      </c>
      <c r="J47" s="56"/>
      <c r="K47" s="55"/>
      <c r="L47" s="55">
        <f>I47*D47</f>
        <v>6696.0432000000001</v>
      </c>
    </row>
    <row r="48" spans="1:16" ht="28.5" customHeight="1" x14ac:dyDescent="0.25">
      <c r="A48" s="9">
        <f>A47+1</f>
        <v>2</v>
      </c>
      <c r="B48" s="23" t="s">
        <v>60</v>
      </c>
      <c r="C48" s="9">
        <v>3414</v>
      </c>
      <c r="D48" s="9">
        <v>1</v>
      </c>
      <c r="E48" s="102">
        <v>2</v>
      </c>
      <c r="F48" s="54"/>
      <c r="G48" s="24"/>
      <c r="H48" s="54"/>
      <c r="I48" s="55">
        <f>M14*E48</f>
        <v>12754.368</v>
      </c>
      <c r="J48" s="56"/>
      <c r="K48" s="55"/>
      <c r="L48" s="55">
        <f>I48*D48</f>
        <v>12754.368</v>
      </c>
    </row>
    <row r="49" spans="1:21" ht="15.75" customHeight="1" x14ac:dyDescent="0.25">
      <c r="A49" s="9">
        <f t="shared" ref="A49:A50" si="5">A48+1</f>
        <v>3</v>
      </c>
      <c r="B49" s="23" t="s">
        <v>45</v>
      </c>
      <c r="C49" s="9">
        <v>4211</v>
      </c>
      <c r="D49" s="9">
        <v>0.5</v>
      </c>
      <c r="E49" s="102">
        <v>1.7</v>
      </c>
      <c r="F49" s="54"/>
      <c r="G49" s="24"/>
      <c r="H49" s="54"/>
      <c r="I49" s="55">
        <f>M14*E49</f>
        <v>10841.212799999999</v>
      </c>
      <c r="J49" s="56"/>
      <c r="K49" s="55"/>
      <c r="L49" s="55">
        <f>I49*D49</f>
        <v>5420.6063999999997</v>
      </c>
    </row>
    <row r="50" spans="1:21" ht="24.75" customHeight="1" x14ac:dyDescent="0.25">
      <c r="A50" s="9">
        <f t="shared" si="5"/>
        <v>4</v>
      </c>
      <c r="B50" s="23" t="s">
        <v>22</v>
      </c>
      <c r="C50" s="9">
        <v>8322</v>
      </c>
      <c r="D50" s="9">
        <v>3</v>
      </c>
      <c r="E50" s="24">
        <v>2.33</v>
      </c>
      <c r="F50" s="54"/>
      <c r="G50" s="24"/>
      <c r="H50" s="57">
        <v>0.12</v>
      </c>
      <c r="I50" s="55"/>
      <c r="J50" s="56">
        <f>K50/M13</f>
        <v>67.17073694679263</v>
      </c>
      <c r="K50" s="55">
        <f>M15*E50</f>
        <v>11256.696</v>
      </c>
      <c r="L50" s="55">
        <f>K50*D50</f>
        <v>33770.088000000003</v>
      </c>
      <c r="M50" s="82"/>
      <c r="N50" s="83"/>
      <c r="O50" s="120" t="s">
        <v>103</v>
      </c>
      <c r="P50" s="121"/>
      <c r="Q50" s="121"/>
      <c r="R50" s="121"/>
      <c r="S50" s="122"/>
    </row>
    <row r="51" spans="1:21" ht="18" customHeight="1" x14ac:dyDescent="0.25">
      <c r="A51" s="9">
        <f t="shared" ref="A51:A54" si="6">A50+1</f>
        <v>5</v>
      </c>
      <c r="B51" s="23" t="s">
        <v>46</v>
      </c>
      <c r="C51" s="9">
        <v>8331</v>
      </c>
      <c r="D51" s="9">
        <v>1</v>
      </c>
      <c r="E51" s="24">
        <v>1.46</v>
      </c>
      <c r="F51" s="54">
        <v>5</v>
      </c>
      <c r="G51" s="24">
        <v>1.54</v>
      </c>
      <c r="H51" s="57">
        <v>0.12</v>
      </c>
      <c r="I51" s="55"/>
      <c r="J51" s="56">
        <f>K51/M13</f>
        <v>64.818319721531566</v>
      </c>
      <c r="K51" s="55">
        <f>M15*E51*G51</f>
        <v>10862.470079999999</v>
      </c>
      <c r="L51" s="55">
        <f>K51*D51</f>
        <v>10862.470079999999</v>
      </c>
      <c r="M51" s="82"/>
      <c r="N51" s="83"/>
      <c r="O51" s="97" t="s">
        <v>88</v>
      </c>
      <c r="P51" s="97" t="s">
        <v>89</v>
      </c>
      <c r="Q51" s="104" t="s">
        <v>90</v>
      </c>
      <c r="R51" s="104" t="s">
        <v>97</v>
      </c>
      <c r="S51" s="104" t="s">
        <v>91</v>
      </c>
      <c r="T51" s="104" t="s">
        <v>101</v>
      </c>
      <c r="U51" s="104" t="s">
        <v>102</v>
      </c>
    </row>
    <row r="52" spans="1:21" ht="20.25" customHeight="1" x14ac:dyDescent="0.25">
      <c r="A52" s="9">
        <f t="shared" si="6"/>
        <v>6</v>
      </c>
      <c r="B52" s="23" t="s">
        <v>47</v>
      </c>
      <c r="C52" s="9">
        <v>8332</v>
      </c>
      <c r="D52" s="9">
        <v>1</v>
      </c>
      <c r="E52" s="24">
        <v>1.66</v>
      </c>
      <c r="F52" s="54">
        <v>3</v>
      </c>
      <c r="G52" s="24">
        <v>1.2</v>
      </c>
      <c r="H52" s="54"/>
      <c r="I52" s="55"/>
      <c r="J52" s="56">
        <f>K52/M13</f>
        <v>57.426655793137733</v>
      </c>
      <c r="K52" s="55">
        <f>M15*E52*G52</f>
        <v>9623.750399999999</v>
      </c>
      <c r="L52" s="55">
        <f>K52*D52</f>
        <v>9623.750399999999</v>
      </c>
      <c r="M52" s="82"/>
      <c r="N52" s="83"/>
      <c r="O52" s="96"/>
      <c r="P52" s="96"/>
      <c r="Q52" s="92"/>
      <c r="R52" s="92"/>
      <c r="S52" s="92"/>
      <c r="T52" s="92"/>
      <c r="U52" s="92"/>
    </row>
    <row r="53" spans="1:21" ht="15.75" customHeight="1" x14ac:dyDescent="0.25">
      <c r="A53" s="9">
        <f t="shared" si="6"/>
        <v>7</v>
      </c>
      <c r="B53" s="23" t="s">
        <v>26</v>
      </c>
      <c r="C53" s="9">
        <v>9152</v>
      </c>
      <c r="D53" s="9">
        <v>2</v>
      </c>
      <c r="E53" s="102">
        <v>1.1000000000000001</v>
      </c>
      <c r="F53" s="54"/>
      <c r="G53" s="24"/>
      <c r="H53" s="54"/>
      <c r="I53" s="55"/>
      <c r="J53" s="56">
        <f>K53/M13</f>
        <v>31.711506713078073</v>
      </c>
      <c r="K53" s="55">
        <f>M15*E53</f>
        <v>5314.3200000000006</v>
      </c>
      <c r="L53" s="55">
        <f>K53*D53</f>
        <v>10628.640000000001</v>
      </c>
      <c r="M53" s="90" t="s">
        <v>92</v>
      </c>
      <c r="N53" s="91"/>
      <c r="O53" s="94">
        <f>L28</f>
        <v>200243.57759999996</v>
      </c>
      <c r="P53" s="95">
        <f>O53/O61*100</f>
        <v>23.998054587352499</v>
      </c>
      <c r="Q53" s="92"/>
      <c r="R53" s="92"/>
      <c r="S53" s="92"/>
      <c r="T53" s="92"/>
      <c r="U53" s="92"/>
    </row>
    <row r="54" spans="1:21" ht="15.75" customHeight="1" x14ac:dyDescent="0.25">
      <c r="A54" s="9">
        <f t="shared" si="6"/>
        <v>8</v>
      </c>
      <c r="B54" s="23" t="s">
        <v>32</v>
      </c>
      <c r="C54" s="9">
        <v>9162</v>
      </c>
      <c r="D54" s="9">
        <v>1</v>
      </c>
      <c r="E54" s="24">
        <v>1.32</v>
      </c>
      <c r="F54" s="54"/>
      <c r="G54" s="24"/>
      <c r="H54" s="57"/>
      <c r="I54" s="55">
        <f>M15*E54</f>
        <v>6377.1840000000002</v>
      </c>
      <c r="J54" s="56"/>
      <c r="K54" s="55"/>
      <c r="L54" s="55">
        <f>I54*D54</f>
        <v>6377.1840000000002</v>
      </c>
      <c r="M54" s="82"/>
      <c r="N54" s="83"/>
      <c r="O54" s="92"/>
      <c r="P54" s="92"/>
      <c r="Q54" s="92"/>
      <c r="R54" s="92"/>
      <c r="S54" s="92"/>
      <c r="T54" s="92"/>
      <c r="U54" s="92"/>
    </row>
    <row r="55" spans="1:21" ht="22.5" customHeight="1" x14ac:dyDescent="0.25">
      <c r="A55" s="22"/>
      <c r="B55" s="25" t="s">
        <v>33</v>
      </c>
      <c r="C55" s="8"/>
      <c r="D55" s="8">
        <f>SUM(D47:D54)</f>
        <v>10</v>
      </c>
      <c r="E55" s="84"/>
      <c r="F55" s="8"/>
      <c r="G55" s="84"/>
      <c r="H55" s="8"/>
      <c r="I55" s="31"/>
      <c r="J55" s="24"/>
      <c r="K55" s="55"/>
      <c r="L55" s="31">
        <f>SUM(L47:L54)</f>
        <v>96133.150080000007</v>
      </c>
      <c r="M55" s="82"/>
      <c r="N55" s="83"/>
      <c r="O55" s="93"/>
      <c r="P55" s="93"/>
      <c r="Q55" s="92"/>
      <c r="R55" s="92"/>
      <c r="S55" s="92"/>
      <c r="T55" s="92"/>
      <c r="U55" s="92"/>
    </row>
    <row r="56" spans="1:21" ht="21" customHeight="1" x14ac:dyDescent="0.25">
      <c r="A56" s="22"/>
      <c r="B56" s="141" t="s">
        <v>49</v>
      </c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82"/>
      <c r="N56" s="83"/>
      <c r="O56" s="94"/>
      <c r="P56" s="95"/>
      <c r="Q56" s="93"/>
      <c r="R56" s="92"/>
      <c r="S56" s="92"/>
      <c r="T56" s="92"/>
      <c r="U56" s="92"/>
    </row>
    <row r="57" spans="1:21" ht="27.75" customHeight="1" x14ac:dyDescent="0.25">
      <c r="A57" s="22">
        <v>1</v>
      </c>
      <c r="B57" s="23" t="s">
        <v>65</v>
      </c>
      <c r="C57" s="9">
        <v>1491</v>
      </c>
      <c r="D57" s="9">
        <v>0.5</v>
      </c>
      <c r="E57" s="102">
        <v>2.8</v>
      </c>
      <c r="F57" s="54"/>
      <c r="G57" s="24"/>
      <c r="H57" s="54"/>
      <c r="I57" s="55">
        <f>M14*E57</f>
        <v>17856.1152</v>
      </c>
      <c r="J57" s="56"/>
      <c r="K57" s="55"/>
      <c r="L57" s="55">
        <f>I57*D57</f>
        <v>8928.0576000000001</v>
      </c>
      <c r="M57" s="90" t="s">
        <v>93</v>
      </c>
      <c r="N57" s="91"/>
      <c r="O57" s="94">
        <f>O58+O59+O60</f>
        <v>634172.29920000001</v>
      </c>
      <c r="P57" s="95">
        <f>O57/O61*100</f>
        <v>76.001945412647501</v>
      </c>
      <c r="Q57" s="92"/>
      <c r="R57" s="92"/>
      <c r="S57" s="92"/>
      <c r="T57" s="105"/>
      <c r="U57" s="92"/>
    </row>
    <row r="58" spans="1:21" ht="45.75" customHeight="1" x14ac:dyDescent="0.25">
      <c r="A58" s="22">
        <f>A57+1</f>
        <v>2</v>
      </c>
      <c r="B58" s="23" t="s">
        <v>59</v>
      </c>
      <c r="C58" s="9">
        <v>7241.1</v>
      </c>
      <c r="D58" s="9">
        <v>1</v>
      </c>
      <c r="E58" s="24">
        <v>1.46</v>
      </c>
      <c r="F58" s="54">
        <v>4</v>
      </c>
      <c r="G58" s="24">
        <v>1.35</v>
      </c>
      <c r="H58" s="54"/>
      <c r="I58" s="55"/>
      <c r="J58" s="56">
        <f>K58/M13</f>
        <v>56.821254301342613</v>
      </c>
      <c r="K58" s="55">
        <f>M15*E58*G58</f>
        <v>9522.2952000000005</v>
      </c>
      <c r="L58" s="55">
        <f>K58*D58</f>
        <v>9522.2952000000005</v>
      </c>
      <c r="M58" s="90" t="s">
        <v>94</v>
      </c>
      <c r="N58" s="91"/>
      <c r="O58" s="94">
        <f>L45</f>
        <v>475035.46992</v>
      </c>
      <c r="P58" s="92"/>
      <c r="Q58" s="95">
        <f>O58/O57*100</f>
        <v>74.90637331830024</v>
      </c>
      <c r="R58" s="94">
        <f>O53*Q58/100</f>
        <v>149995.20178297619</v>
      </c>
      <c r="S58" s="94">
        <f>O58+R58</f>
        <v>625030.67170297622</v>
      </c>
      <c r="T58" s="105">
        <f>R58/R61*100</f>
        <v>74.90637331830024</v>
      </c>
      <c r="U58" s="107">
        <f>T58</f>
        <v>74.90637331830024</v>
      </c>
    </row>
    <row r="59" spans="1:21" ht="21.75" customHeight="1" x14ac:dyDescent="0.25">
      <c r="A59" s="22">
        <f t="shared" ref="A59:A60" si="7">A58+1</f>
        <v>3</v>
      </c>
      <c r="B59" s="23" t="s">
        <v>50</v>
      </c>
      <c r="C59" s="9">
        <v>7136</v>
      </c>
      <c r="D59" s="9">
        <v>2</v>
      </c>
      <c r="E59" s="24">
        <v>1.46</v>
      </c>
      <c r="F59" s="54">
        <v>4</v>
      </c>
      <c r="G59" s="24">
        <v>1.35</v>
      </c>
      <c r="H59" s="57">
        <v>0.08</v>
      </c>
      <c r="I59" s="55"/>
      <c r="J59" s="56">
        <f>K59/M13</f>
        <v>56.821254301342613</v>
      </c>
      <c r="K59" s="55">
        <f>M15*E59*G59</f>
        <v>9522.2952000000005</v>
      </c>
      <c r="L59" s="55">
        <f>K59*D59</f>
        <v>19044.590400000001</v>
      </c>
      <c r="M59" s="90" t="s">
        <v>95</v>
      </c>
      <c r="N59" s="91"/>
      <c r="O59" s="94">
        <f>L55</f>
        <v>96133.150080000007</v>
      </c>
      <c r="P59" s="92"/>
      <c r="Q59" s="95">
        <f>O59/O57*100</f>
        <v>15.158837779775419</v>
      </c>
      <c r="R59" s="94">
        <f>O53*Q59/100</f>
        <v>30354.599092802702</v>
      </c>
      <c r="S59" s="94">
        <f>O59+R59</f>
        <v>126487.74917280271</v>
      </c>
      <c r="T59" s="105">
        <f>R59/R61*100</f>
        <v>15.158837779775421</v>
      </c>
      <c r="U59" s="116">
        <f>T59+T60</f>
        <v>25.09362668169976</v>
      </c>
    </row>
    <row r="60" spans="1:21" ht="21.75" customHeight="1" x14ac:dyDescent="0.25">
      <c r="A60" s="22">
        <f t="shared" si="7"/>
        <v>4</v>
      </c>
      <c r="B60" s="23" t="s">
        <v>58</v>
      </c>
      <c r="C60" s="9">
        <v>9162</v>
      </c>
      <c r="D60" s="9">
        <v>4</v>
      </c>
      <c r="E60" s="24">
        <v>1.32</v>
      </c>
      <c r="F60" s="54"/>
      <c r="G60" s="24"/>
      <c r="H60" s="57"/>
      <c r="I60" s="55">
        <f>M15*E60</f>
        <v>6377.1840000000002</v>
      </c>
      <c r="J60" s="56"/>
      <c r="K60" s="55"/>
      <c r="L60" s="55">
        <f>I60*D60</f>
        <v>25508.736000000001</v>
      </c>
      <c r="M60" s="118" t="s">
        <v>49</v>
      </c>
      <c r="N60" s="119"/>
      <c r="O60" s="94">
        <f>L61</f>
        <v>63003.679199999999</v>
      </c>
      <c r="P60" s="94"/>
      <c r="Q60" s="95">
        <f>O60/O57*100</f>
        <v>9.9347889019243372</v>
      </c>
      <c r="R60" s="94">
        <f>O53*Q60/100</f>
        <v>19893.776724221047</v>
      </c>
      <c r="S60" s="94">
        <f>O60+R60</f>
        <v>82897.455924221053</v>
      </c>
      <c r="T60" s="105">
        <f>R60/R61*100</f>
        <v>9.9347889019243389</v>
      </c>
      <c r="U60" s="117"/>
    </row>
    <row r="61" spans="1:21" ht="18.75" customHeight="1" x14ac:dyDescent="0.25">
      <c r="A61" s="9"/>
      <c r="B61" s="25" t="s">
        <v>33</v>
      </c>
      <c r="C61" s="8"/>
      <c r="D61" s="8">
        <f>SUM(D57:D60)</f>
        <v>7.5</v>
      </c>
      <c r="E61" s="84"/>
      <c r="F61" s="8"/>
      <c r="G61" s="84"/>
      <c r="H61" s="8"/>
      <c r="I61" s="31"/>
      <c r="J61" s="24"/>
      <c r="K61" s="55"/>
      <c r="L61" s="31">
        <f>SUM(L57:L60)</f>
        <v>63003.679199999999</v>
      </c>
      <c r="M61" s="118" t="s">
        <v>96</v>
      </c>
      <c r="N61" s="119"/>
      <c r="O61" s="94">
        <f>O53+O57</f>
        <v>834415.87679999997</v>
      </c>
      <c r="P61" s="94">
        <f>SUM(P53:P60)</f>
        <v>100</v>
      </c>
      <c r="Q61" s="94">
        <f>SUM(Q53:Q60)</f>
        <v>100</v>
      </c>
      <c r="R61" s="94">
        <f>SUM(R53:R60)</f>
        <v>200243.57759999993</v>
      </c>
      <c r="S61" s="94">
        <f>SUM(S53:S60)</f>
        <v>834415.87679999997</v>
      </c>
      <c r="T61" s="106">
        <f>SUM(T58:T60)</f>
        <v>100</v>
      </c>
      <c r="U61" s="106">
        <f>SUM(U58:U60)</f>
        <v>100</v>
      </c>
    </row>
    <row r="62" spans="1:21" s="68" customFormat="1" ht="20.25" customHeight="1" x14ac:dyDescent="0.3">
      <c r="A62" s="67"/>
      <c r="B62" s="25" t="s">
        <v>81</v>
      </c>
      <c r="C62" s="78"/>
      <c r="D62" s="33">
        <f>D61+D55+D45+D28</f>
        <v>94</v>
      </c>
      <c r="E62" s="85"/>
      <c r="F62" s="86"/>
      <c r="G62" s="85"/>
      <c r="H62" s="86"/>
      <c r="I62" s="87"/>
      <c r="J62" s="88"/>
      <c r="K62" s="89"/>
      <c r="L62" s="32">
        <f>L61+L55+L45+L28</f>
        <v>834415.87679999997</v>
      </c>
      <c r="M62" s="82"/>
      <c r="N62" s="83"/>
      <c r="O62" s="108" t="s">
        <v>55</v>
      </c>
      <c r="P62" s="108"/>
      <c r="Q62" s="108"/>
      <c r="R62" s="108"/>
      <c r="S62" s="108" t="s">
        <v>5</v>
      </c>
      <c r="T62" s="109"/>
      <c r="U62" s="109"/>
    </row>
    <row r="63" spans="1:21" s="69" customFormat="1" ht="17.25" customHeight="1" x14ac:dyDescent="0.3">
      <c r="B63" s="79" t="s">
        <v>2</v>
      </c>
      <c r="C63" s="79"/>
      <c r="D63" s="79"/>
      <c r="E63" s="80"/>
      <c r="F63" s="64"/>
      <c r="G63" s="80"/>
      <c r="H63" s="64"/>
      <c r="I63" s="126" t="s">
        <v>84</v>
      </c>
      <c r="J63" s="126"/>
      <c r="K63" s="127"/>
      <c r="L63" s="70"/>
      <c r="M63" s="41"/>
      <c r="N63" s="65"/>
    </row>
    <row r="64" spans="1:21" s="68" customFormat="1" ht="17.25" customHeight="1" x14ac:dyDescent="0.3">
      <c r="B64" s="125" t="s">
        <v>55</v>
      </c>
      <c r="C64" s="125"/>
      <c r="D64" s="125"/>
      <c r="E64" s="80"/>
      <c r="F64" s="64"/>
      <c r="G64" s="80"/>
      <c r="H64" s="64"/>
      <c r="I64" s="126" t="s">
        <v>5</v>
      </c>
      <c r="J64" s="126"/>
      <c r="K64" s="127"/>
      <c r="L64" s="70"/>
      <c r="M64" s="41"/>
      <c r="N64" s="65"/>
    </row>
  </sheetData>
  <sortState ref="B57:L58">
    <sortCondition ref="B57:B58"/>
  </sortState>
  <mergeCells count="34">
    <mergeCell ref="B5:C5"/>
    <mergeCell ref="E5:H5"/>
    <mergeCell ref="J5:L5"/>
    <mergeCell ref="B1:C1"/>
    <mergeCell ref="E1:H1"/>
    <mergeCell ref="J1:L1"/>
    <mergeCell ref="B2:C2"/>
    <mergeCell ref="E2:H2"/>
    <mergeCell ref="J2:L2"/>
    <mergeCell ref="B3:C3"/>
    <mergeCell ref="E3:F3"/>
    <mergeCell ref="J3:L3"/>
    <mergeCell ref="B4:C4"/>
    <mergeCell ref="J4:K4"/>
    <mergeCell ref="E4:H4"/>
    <mergeCell ref="B64:D64"/>
    <mergeCell ref="I64:K64"/>
    <mergeCell ref="A8:L8"/>
    <mergeCell ref="A9:L9"/>
    <mergeCell ref="B10:L10"/>
    <mergeCell ref="A11:L11"/>
    <mergeCell ref="B14:L14"/>
    <mergeCell ref="B30:L30"/>
    <mergeCell ref="I63:K63"/>
    <mergeCell ref="B29:L29"/>
    <mergeCell ref="B46:L46"/>
    <mergeCell ref="B56:L56"/>
    <mergeCell ref="U59:U60"/>
    <mergeCell ref="M60:N60"/>
    <mergeCell ref="M61:N61"/>
    <mergeCell ref="O50:S50"/>
    <mergeCell ref="B6:C6"/>
    <mergeCell ref="E6:H6"/>
    <mergeCell ref="J6:K6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розрах визннач мінім тариф став</vt:lpstr>
      <vt:lpstr>ЗАГАЛЬНИЙ (працівники)</vt:lpstr>
      <vt:lpstr>'ЗАГАЛЬНИЙ (працівники)'!Область_печати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Ekv</dc:creator>
  <cp:lastModifiedBy>Ekv</cp:lastModifiedBy>
  <cp:lastPrinted>2023-07-10T11:17:27Z</cp:lastPrinted>
  <dcterms:created xsi:type="dcterms:W3CDTF">2017-09-15T09:04:04Z</dcterms:created>
  <dcterms:modified xsi:type="dcterms:W3CDTF">2023-07-10T11:17:36Z</dcterms:modified>
</cp:coreProperties>
</file>