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C:\Users\user\Documents\Фінплани 2024\Благоустрій\"/>
    </mc:Choice>
  </mc:AlternateContent>
  <xr:revisionPtr revIDLastSave="0" documentId="8_{6632D5AA-7B68-4C0A-9358-D2DBD35251CE}" xr6:coauthVersionLast="47" xr6:coauthVersionMax="47" xr10:uidLastSave="{00000000-0000-0000-0000-000000000000}"/>
  <bookViews>
    <workbookView xWindow="-108" yWindow="-108" windowWidth="23256" windowHeight="12576" activeTab="1" xr2:uid="{00000000-000D-0000-FFFF-FFFF00000000}"/>
  </bookViews>
  <sheets>
    <sheet name="фінансровий план" sheetId="1" r:id="rId1"/>
    <sheet name="таблиця 1" sheetId="6" r:id="rId2"/>
    <sheet name="таблиця 2" sheetId="2" r:id="rId3"/>
    <sheet name="таблийя 3" sheetId="3" r:id="rId4"/>
    <sheet name="таблийя 4" sheetId="4" r:id="rId5"/>
    <sheet name="таблиця 5 пп1-6" sheetId="8" r:id="rId6"/>
    <sheet name="таблийя 5 пп7-10" sheetId="7" r:id="rId7"/>
  </sheets>
  <definedNames>
    <definedName name="_xlnm.Print_Area" localSheetId="3">'таблийя 3'!$A$1:$F$29</definedName>
    <definedName name="_xlnm.Print_Area" localSheetId="1">'таблиця 1'!$A$1:$I$19</definedName>
    <definedName name="_xlnm.Print_Area" localSheetId="5">'таблиця 5 пп1-6'!$A$1:$H$98</definedName>
    <definedName name="_xlnm.Print_Area" localSheetId="0">'фінансровий план'!$A$1:$I$117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1" i="1" l="1"/>
  <c r="M64" i="8"/>
  <c r="M63" i="8"/>
  <c r="N64" i="8" s="1"/>
  <c r="L63" i="8"/>
  <c r="M9" i="6"/>
  <c r="M8" i="6"/>
  <c r="L8" i="6"/>
  <c r="M11" i="6"/>
  <c r="M10" i="6"/>
  <c r="M12" i="6" l="1"/>
  <c r="L12" i="6"/>
  <c r="M53" i="1" l="1"/>
  <c r="E65" i="1"/>
  <c r="K61" i="1" l="1"/>
  <c r="N61" i="1" s="1"/>
  <c r="S59" i="1"/>
  <c r="N59" i="1"/>
  <c r="N60" i="1"/>
  <c r="T59" i="1"/>
  <c r="N55" i="1"/>
  <c r="N56" i="1"/>
  <c r="N57" i="1"/>
  <c r="N58" i="1"/>
  <c r="N62" i="1"/>
  <c r="N63" i="1"/>
  <c r="N64" i="1"/>
  <c r="N53" i="1"/>
  <c r="E26" i="8" l="1"/>
  <c r="F26" i="8"/>
  <c r="G26" i="8"/>
  <c r="N96" i="1"/>
  <c r="J96" i="1" s="1"/>
  <c r="F97" i="1"/>
  <c r="F69" i="1" l="1"/>
  <c r="F70" i="1" s="1"/>
  <c r="G69" i="1"/>
  <c r="G70" i="1" s="1"/>
  <c r="H69" i="1"/>
  <c r="H70" i="1" s="1"/>
  <c r="I69" i="1"/>
  <c r="I70" i="1" s="1"/>
  <c r="E53" i="1"/>
  <c r="E70" i="1" l="1"/>
  <c r="E69" i="1"/>
  <c r="C22" i="3"/>
  <c r="C18" i="3"/>
  <c r="C16" i="3"/>
  <c r="C14" i="3"/>
  <c r="C12" i="3"/>
  <c r="C10" i="3"/>
  <c r="C8" i="3"/>
  <c r="C6" i="3"/>
  <c r="D22" i="3"/>
  <c r="D18" i="3"/>
  <c r="D16" i="3"/>
  <c r="D14" i="3"/>
  <c r="D12" i="3"/>
  <c r="D10" i="3"/>
  <c r="D6" i="3"/>
  <c r="D8" i="3"/>
  <c r="E22" i="3"/>
  <c r="E20" i="3"/>
  <c r="E18" i="3"/>
  <c r="E16" i="3"/>
  <c r="E14" i="3"/>
  <c r="E12" i="3"/>
  <c r="E10" i="3"/>
  <c r="E8" i="3"/>
  <c r="E6" i="3"/>
  <c r="J53" i="1" l="1"/>
  <c r="J61" i="1"/>
  <c r="J64" i="1"/>
  <c r="J59" i="1"/>
  <c r="J60" i="8"/>
  <c r="M60" i="8" s="1"/>
  <c r="L54" i="1"/>
  <c r="N54" i="1" s="1"/>
  <c r="J57" i="1"/>
  <c r="J55" i="1"/>
  <c r="J49" i="1"/>
  <c r="L69" i="1"/>
  <c r="N49" i="1"/>
  <c r="N47" i="1"/>
  <c r="N48" i="1"/>
  <c r="N46" i="1"/>
  <c r="J46" i="1" s="1"/>
  <c r="J54" i="1" l="1"/>
  <c r="L70" i="1"/>
  <c r="L73" i="1" s="1"/>
  <c r="L74" i="1" s="1"/>
  <c r="L75" i="1" s="1"/>
  <c r="M7" i="6"/>
  <c r="M14" i="6" s="1"/>
  <c r="N7" i="6"/>
  <c r="N14" i="6" s="1"/>
  <c r="O8" i="6"/>
  <c r="K8" i="6" s="1"/>
  <c r="O9" i="6"/>
  <c r="K9" i="6" s="1"/>
  <c r="O10" i="6"/>
  <c r="K10" i="6" s="1"/>
  <c r="O11" i="6"/>
  <c r="K11" i="6" s="1"/>
  <c r="O12" i="6"/>
  <c r="K12" i="6" s="1"/>
  <c r="O13" i="6"/>
  <c r="L7" i="6"/>
  <c r="L16" i="6" s="1"/>
  <c r="K7" i="6" l="1"/>
  <c r="K14" i="6" s="1"/>
  <c r="O7" i="6"/>
  <c r="L14" i="6"/>
  <c r="O14" i="6" s="1"/>
  <c r="N40" i="1"/>
  <c r="J40" i="1" s="1"/>
  <c r="N41" i="1"/>
  <c r="J41" i="1" s="1"/>
  <c r="N42" i="1"/>
  <c r="J42" i="1" s="1"/>
  <c r="N39" i="1"/>
  <c r="J39" i="1" s="1"/>
  <c r="O69" i="1"/>
  <c r="O70" i="1" s="1"/>
  <c r="P69" i="1"/>
  <c r="P70" i="1" s="1"/>
  <c r="P73" i="1" s="1"/>
  <c r="P74" i="1" s="1"/>
  <c r="P75" i="1" s="1"/>
  <c r="Q69" i="1"/>
  <c r="Q73" i="1"/>
  <c r="Q74" i="1"/>
  <c r="Q75" i="1"/>
  <c r="N45" i="1" l="1"/>
  <c r="O73" i="1"/>
  <c r="N69" i="1"/>
  <c r="M45" i="1"/>
  <c r="K45" i="1"/>
  <c r="N51" i="1" l="1"/>
  <c r="J45" i="1"/>
  <c r="O74" i="1"/>
  <c r="N73" i="1"/>
  <c r="K51" i="1"/>
  <c r="K69" i="1"/>
  <c r="K70" i="1" s="1"/>
  <c r="K73" i="1" s="1"/>
  <c r="K74" i="1" s="1"/>
  <c r="K75" i="1" s="1"/>
  <c r="M69" i="1"/>
  <c r="M70" i="1" s="1"/>
  <c r="M73" i="1" s="1"/>
  <c r="M74" i="1" s="1"/>
  <c r="M75" i="1" s="1"/>
  <c r="M51" i="1"/>
  <c r="D7" i="6"/>
  <c r="D54" i="1"/>
  <c r="C54" i="1"/>
  <c r="C67" i="1" s="1"/>
  <c r="C94" i="1"/>
  <c r="O75" i="1" l="1"/>
  <c r="N75" i="1" s="1"/>
  <c r="N74" i="1"/>
  <c r="E60" i="8"/>
  <c r="D93" i="8" l="1"/>
  <c r="C93" i="8"/>
  <c r="D84" i="8"/>
  <c r="C84" i="8"/>
  <c r="D60" i="8"/>
  <c r="D52" i="8"/>
  <c r="E52" i="8"/>
  <c r="C52" i="8"/>
  <c r="D51" i="8"/>
  <c r="C51" i="8"/>
  <c r="D47" i="8"/>
  <c r="C47" i="8"/>
  <c r="C25" i="8"/>
  <c r="C24" i="8" l="1"/>
  <c r="D23" i="8"/>
  <c r="D25" i="8"/>
  <c r="D24" i="8"/>
  <c r="C23" i="8"/>
  <c r="C26" i="8" s="1"/>
  <c r="D26" i="8" l="1"/>
  <c r="G25" i="4"/>
  <c r="H25" i="4"/>
  <c r="I25" i="4"/>
  <c r="J25" i="4"/>
  <c r="G23" i="4"/>
  <c r="H23" i="4"/>
  <c r="I23" i="4"/>
  <c r="J23" i="4"/>
  <c r="G9" i="4"/>
  <c r="H9" i="4"/>
  <c r="I9" i="4"/>
  <c r="J9" i="4"/>
  <c r="G8" i="4"/>
  <c r="H8" i="4"/>
  <c r="H7" i="4" s="1"/>
  <c r="I8" i="4"/>
  <c r="I7" i="4" s="1"/>
  <c r="J8" i="4"/>
  <c r="J7" i="4" s="1"/>
  <c r="G7" i="4" l="1"/>
  <c r="E25" i="4"/>
  <c r="E23" i="4"/>
  <c r="D25" i="4"/>
  <c r="D23" i="4"/>
  <c r="E9" i="4"/>
  <c r="D9" i="4"/>
  <c r="E22" i="4"/>
  <c r="C7" i="6"/>
  <c r="D22" i="4" s="1"/>
  <c r="C108" i="1"/>
  <c r="D108" i="1"/>
  <c r="D94" i="1"/>
  <c r="D45" i="1"/>
  <c r="E8" i="4" s="1"/>
  <c r="C45" i="1"/>
  <c r="C69" i="1" l="1"/>
  <c r="D21" i="4"/>
  <c r="E21" i="4"/>
  <c r="C14" i="6"/>
  <c r="D8" i="4"/>
  <c r="D7" i="4" s="1"/>
  <c r="D69" i="1"/>
  <c r="D70" i="1" s="1"/>
  <c r="D14" i="6"/>
  <c r="E7" i="4"/>
  <c r="J9" i="7"/>
  <c r="I9" i="7"/>
  <c r="H9" i="7"/>
  <c r="G9" i="7"/>
  <c r="F9" i="7"/>
  <c r="E9" i="7"/>
  <c r="B24" i="8" l="1"/>
  <c r="B25" i="8"/>
  <c r="B23" i="8"/>
  <c r="B26" i="8" l="1"/>
  <c r="E8" i="6"/>
  <c r="E9" i="6"/>
  <c r="E10" i="6"/>
  <c r="F23" i="4" s="1"/>
  <c r="E11" i="6"/>
  <c r="F25" i="4" s="1"/>
  <c r="E12" i="6"/>
  <c r="E13" i="6"/>
  <c r="H22" i="4"/>
  <c r="H21" i="4" s="1"/>
  <c r="G22" i="4"/>
  <c r="G21" i="4" s="1"/>
  <c r="G14" i="6"/>
  <c r="F14" i="6"/>
  <c r="D111" i="1"/>
  <c r="C111" i="1"/>
  <c r="G111" i="1"/>
  <c r="H111" i="1"/>
  <c r="I111" i="1"/>
  <c r="F111" i="1"/>
  <c r="E109" i="1"/>
  <c r="E110" i="1"/>
  <c r="G108" i="1"/>
  <c r="H108" i="1"/>
  <c r="I108" i="1"/>
  <c r="F108" i="1"/>
  <c r="F94" i="1"/>
  <c r="E96" i="1"/>
  <c r="E97" i="1"/>
  <c r="E95" i="1"/>
  <c r="G94" i="1"/>
  <c r="H94" i="1"/>
  <c r="I94" i="1"/>
  <c r="F67" i="1"/>
  <c r="G67" i="1"/>
  <c r="H67" i="1"/>
  <c r="I67" i="1"/>
  <c r="E64" i="1"/>
  <c r="E93" i="8" s="1"/>
  <c r="E61" i="1"/>
  <c r="E84" i="8" s="1"/>
  <c r="E55" i="1"/>
  <c r="E56" i="1"/>
  <c r="E57" i="1"/>
  <c r="E58" i="1"/>
  <c r="E59" i="1"/>
  <c r="E54" i="1"/>
  <c r="S54" i="1" s="1"/>
  <c r="T54" i="1" s="1"/>
  <c r="F51" i="1"/>
  <c r="G51" i="1"/>
  <c r="H51" i="1"/>
  <c r="I51" i="1"/>
  <c r="E49" i="1"/>
  <c r="E51" i="8" s="1"/>
  <c r="E46" i="1"/>
  <c r="E45" i="1"/>
  <c r="F8" i="4" s="1"/>
  <c r="E40" i="1"/>
  <c r="E39" i="1"/>
  <c r="R70" i="1" l="1"/>
  <c r="H14" i="6"/>
  <c r="I22" i="4"/>
  <c r="I21" i="4" s="1"/>
  <c r="I14" i="6"/>
  <c r="J22" i="4"/>
  <c r="J21" i="4" s="1"/>
  <c r="F9" i="4"/>
  <c r="F7" i="4" s="1"/>
  <c r="E47" i="8"/>
  <c r="E111" i="1"/>
  <c r="E67" i="1"/>
  <c r="E7" i="6"/>
  <c r="F22" i="4" s="1"/>
  <c r="F21" i="4" s="1"/>
  <c r="E108" i="1"/>
  <c r="E94" i="1"/>
  <c r="E51" i="1"/>
  <c r="I73" i="1"/>
  <c r="I74" i="1" s="1"/>
  <c r="I75" i="1" s="1"/>
  <c r="H73" i="1"/>
  <c r="H74" i="1" s="1"/>
  <c r="H75" i="1" s="1"/>
  <c r="G73" i="1"/>
  <c r="G74" i="1" s="1"/>
  <c r="G75" i="1" s="1"/>
  <c r="F73" i="1"/>
  <c r="J70" i="1" l="1"/>
  <c r="Q70" i="1"/>
  <c r="N70" i="1" s="1"/>
  <c r="E14" i="6"/>
  <c r="F74" i="1"/>
  <c r="E73" i="1"/>
  <c r="D51" i="1"/>
  <c r="C51" i="1"/>
  <c r="D73" i="1" l="1"/>
  <c r="D74" i="1" s="1"/>
  <c r="D75" i="1" s="1"/>
  <c r="D67" i="1"/>
  <c r="F75" i="1"/>
  <c r="E75" i="1" s="1"/>
  <c r="E74" i="1"/>
  <c r="C74" i="1" l="1"/>
  <c r="C75" i="1" s="1"/>
</calcChain>
</file>

<file path=xl/sharedStrings.xml><?xml version="1.0" encoding="utf-8"?>
<sst xmlns="http://schemas.openxmlformats.org/spreadsheetml/2006/main" count="649" uniqueCount="491">
  <si>
    <t>Додаток №2</t>
  </si>
  <si>
    <t xml:space="preserve"> до рішення сесії Сквирської</t>
  </si>
  <si>
    <t xml:space="preserve"> міської ради від 23 лютого 2021р.</t>
  </si>
  <si>
    <t xml:space="preserve"> № 28- 5 - VIII</t>
  </si>
  <si>
    <t>____________________________В.П. Левіцька</t>
  </si>
  <si>
    <t>(посада, прізвище та ініціали керівника органу управління</t>
  </si>
  <si>
    <t>підприємством або номер відповідного рішення КМУ)</t>
  </si>
  <si>
    <t>(посада, прізвище та ініціали керівника органу управління підприємством)</t>
  </si>
  <si>
    <t xml:space="preserve">М. П.  </t>
  </si>
  <si>
    <t>коди</t>
  </si>
  <si>
    <t>Підприємство</t>
  </si>
  <si>
    <t>КП «Сквираблагоустрій»</t>
  </si>
  <si>
    <t>за ЄДРПОУ</t>
  </si>
  <si>
    <t>Організаційно-правова форма</t>
  </si>
  <si>
    <t>Комунальне господарство</t>
  </si>
  <si>
    <t>за КОПФГ</t>
  </si>
  <si>
    <t>Територія</t>
  </si>
  <si>
    <t>Україна</t>
  </si>
  <si>
    <t>за КОАТУУ</t>
  </si>
  <si>
    <t>Орган державного управління</t>
  </si>
  <si>
    <t>Сквирська міська рада</t>
  </si>
  <si>
    <t>за СПОДУ</t>
  </si>
  <si>
    <t>Галузь</t>
  </si>
  <si>
    <t>Житлово-комунальне господарство</t>
  </si>
  <si>
    <t>за ЗКГНГ</t>
  </si>
  <si>
    <t>Вид економічної діяльності</t>
  </si>
  <si>
    <t>Прибирання території</t>
  </si>
  <si>
    <t>за КВЕД</t>
  </si>
  <si>
    <t>основний</t>
  </si>
  <si>
    <t>81.29</t>
  </si>
  <si>
    <t>Одиниці виміру:</t>
  </si>
  <si>
    <t>Тис.грн.</t>
  </si>
  <si>
    <t>Форма власності</t>
  </si>
  <si>
    <t>Комунальна</t>
  </si>
  <si>
    <t>за КВЕД інші</t>
  </si>
  <si>
    <t>Чисельність працівників</t>
  </si>
  <si>
    <t>Місцезнаходження</t>
  </si>
  <si>
    <t>Київська обл., м.Сквира, Липовецька, 93</t>
  </si>
  <si>
    <t>Телефон</t>
  </si>
  <si>
    <t>068-155-98-49</t>
  </si>
  <si>
    <t>Прізвище та ініціали керівника</t>
  </si>
  <si>
    <t>Основні фінансові показники підприємства</t>
  </si>
  <si>
    <t>I. Формування прибутку підприємства</t>
  </si>
  <si>
    <t>У тому числі за кварталами</t>
  </si>
  <si>
    <t>I</t>
  </si>
  <si>
    <t>II</t>
  </si>
  <si>
    <t>III</t>
  </si>
  <si>
    <t>IV</t>
  </si>
  <si>
    <t>Доходи</t>
  </si>
  <si>
    <t>Дохід (виручка) від реалізації продукції (товарів, робіт, послуг)</t>
  </si>
  <si>
    <t>Податок на додану вартість</t>
  </si>
  <si>
    <t>Акцизний збір</t>
  </si>
  <si>
    <r>
      <t xml:space="preserve">Інші непрямі податки </t>
    </r>
    <r>
      <rPr>
        <i/>
        <sz val="10"/>
        <color theme="1"/>
        <rFont val="Times New Roman"/>
        <family val="1"/>
        <charset val="204"/>
      </rPr>
      <t>(розшифрувати)</t>
    </r>
  </si>
  <si>
    <r>
      <t xml:space="preserve">Інші вирахування з доходу </t>
    </r>
    <r>
      <rPr>
        <i/>
        <sz val="10"/>
        <color theme="1"/>
        <rFont val="Times New Roman"/>
        <family val="1"/>
        <charset val="204"/>
      </rPr>
      <t>(розшифрувати)</t>
    </r>
  </si>
  <si>
    <r>
      <t xml:space="preserve">Чистий дохід (виручка) від реалізації продукції (товарів, робіт, послуг) </t>
    </r>
    <r>
      <rPr>
        <i/>
        <sz val="10"/>
        <color theme="1"/>
        <rFont val="Times New Roman"/>
        <family val="1"/>
        <charset val="204"/>
      </rPr>
      <t>(розшифрувати)</t>
    </r>
  </si>
  <si>
    <r>
      <t xml:space="preserve">Інші операційні доходи </t>
    </r>
    <r>
      <rPr>
        <i/>
        <sz val="10"/>
        <color theme="1"/>
        <rFont val="Times New Roman"/>
        <family val="1"/>
        <charset val="204"/>
      </rPr>
      <t>(цільове фінансування)</t>
    </r>
  </si>
  <si>
    <r>
      <t xml:space="preserve">Дохід від участі в капіталі </t>
    </r>
    <r>
      <rPr>
        <i/>
        <sz val="10"/>
        <color theme="1"/>
        <rFont val="Times New Roman"/>
        <family val="1"/>
        <charset val="204"/>
      </rPr>
      <t>(розшифрувати)</t>
    </r>
  </si>
  <si>
    <r>
      <t xml:space="preserve">Інші фінансові доходи </t>
    </r>
    <r>
      <rPr>
        <i/>
        <sz val="10"/>
        <color theme="1"/>
        <rFont val="Times New Roman"/>
        <family val="1"/>
        <charset val="204"/>
      </rPr>
      <t>(розшифрувати)</t>
    </r>
  </si>
  <si>
    <t>Інші доходи (амлртизація)</t>
  </si>
  <si>
    <t>Надзвичайні доходи (відшкодування збитків від надзвичайних ситуацій, стихійного лиха, пожеж, техногенних аварій тощо)</t>
  </si>
  <si>
    <t>Усього доходів</t>
  </si>
  <si>
    <t>Витрати</t>
  </si>
  <si>
    <r>
      <t>Собівартість реалізованої продукції (товарів, робіт та послуг)</t>
    </r>
    <r>
      <rPr>
        <i/>
        <sz val="10"/>
        <color theme="1"/>
        <rFont val="Times New Roman"/>
        <family val="1"/>
        <charset val="204"/>
      </rPr>
      <t xml:space="preserve"> (розшифрувати)</t>
    </r>
  </si>
  <si>
    <t>Адміністративні витрати, усього, у тому числі:</t>
  </si>
  <si>
    <t>витрати, пов'язані з використанням службових автомобілів</t>
  </si>
  <si>
    <t>014/1</t>
  </si>
  <si>
    <t>витрати на консалтингові послуги</t>
  </si>
  <si>
    <t>014/2</t>
  </si>
  <si>
    <t>витрати на страхові послуги</t>
  </si>
  <si>
    <t>014/3</t>
  </si>
  <si>
    <t>витрати на аудиторські послуги</t>
  </si>
  <si>
    <t>014/4</t>
  </si>
  <si>
    <r>
      <t xml:space="preserve">інші адміністративні витрати </t>
    </r>
    <r>
      <rPr>
        <i/>
        <sz val="10"/>
        <color theme="1"/>
        <rFont val="Times New Roman"/>
        <family val="1"/>
        <charset val="204"/>
      </rPr>
      <t>(розшифовка в таблиці 5)</t>
    </r>
  </si>
  <si>
    <t>014/5</t>
  </si>
  <si>
    <r>
      <t xml:space="preserve">Витрати на збут </t>
    </r>
    <r>
      <rPr>
        <i/>
        <sz val="10"/>
        <color theme="1"/>
        <rFont val="Times New Roman"/>
        <family val="1"/>
        <charset val="204"/>
      </rPr>
      <t>(розшифрувати)</t>
    </r>
  </si>
  <si>
    <t>Інші операційні витрати (заходи на виконанн Програм)</t>
  </si>
  <si>
    <r>
      <t xml:space="preserve">Фінансові витрати </t>
    </r>
    <r>
      <rPr>
        <i/>
        <sz val="10"/>
        <color theme="1"/>
        <rFont val="Times New Roman"/>
        <family val="1"/>
        <charset val="204"/>
      </rPr>
      <t>(розшифрувати)</t>
    </r>
  </si>
  <si>
    <r>
      <t>Втрати від участі в капіталі</t>
    </r>
    <r>
      <rPr>
        <i/>
        <sz val="10"/>
        <color theme="1"/>
        <rFont val="Times New Roman"/>
        <family val="1"/>
        <charset val="204"/>
      </rPr>
      <t xml:space="preserve"> (розшифрувати)</t>
    </r>
  </si>
  <si>
    <t>Податок на прибуток від звичайної діяльності</t>
  </si>
  <si>
    <t>Надзвичайні витрати (невідшкодовані збитки)</t>
  </si>
  <si>
    <t>Усього витрати</t>
  </si>
  <si>
    <t>Фінансові результати діяльності:</t>
  </si>
  <si>
    <t>Валовий прибуток (збиток)</t>
  </si>
  <si>
    <t>Фінансовий результат від операційної діяльності</t>
  </si>
  <si>
    <t>Фінансовий результат від звичайної діяльності до оподаткування</t>
  </si>
  <si>
    <t>Частка меншості</t>
  </si>
  <si>
    <t>Чистий прибуток (збиток), у тому числі:</t>
  </si>
  <si>
    <t>прибуток</t>
  </si>
  <si>
    <t>027/1</t>
  </si>
  <si>
    <t>збиток</t>
  </si>
  <si>
    <t>027/2</t>
  </si>
  <si>
    <t>II. Розподіл чистого прибутку</t>
  </si>
  <si>
    <t>Відрахування частини чистого прибутку до державного бюджету:</t>
  </si>
  <si>
    <t>державними унітарними підприємствами та їх об'єднаннями</t>
  </si>
  <si>
    <t>028/1</t>
  </si>
  <si>
    <t>господарськими товариствами, у статутному фонді яких більше 50 відсотків акцій (часток, паїв) належать державі</t>
  </si>
  <si>
    <t>028/2</t>
  </si>
  <si>
    <t>Відрахування до фонду на виплату дивідендів:</t>
  </si>
  <si>
    <t>господарськими товариствами, у статутному фонді яких більше 50 відсотків акцій (часток, паїв) належать державі, за нормативами, установленими в поточному році за результатами фінансово-господарської діяльності за минулий рік</t>
  </si>
  <si>
    <t>у тому числі на державну частку</t>
  </si>
  <si>
    <t>029/1</t>
  </si>
  <si>
    <t>Довідково: Відрахування до фонду на виплату дивідендів господарськими товариствами, у статутному фонді яких більше 50 відсотків акцій (часток, паїв) належать державі, за нормативами, установленими в поточному році від чистого прибутку планового року</t>
  </si>
  <si>
    <t>х</t>
  </si>
  <si>
    <t>Х</t>
  </si>
  <si>
    <t>Залишок нерозподіленого прибутку (непокритого збитку) на початок звітного періоду</t>
  </si>
  <si>
    <t>Розвиток виробництва</t>
  </si>
  <si>
    <t>у тому числі за основними видами діяльності згідно з КВЕД</t>
  </si>
  <si>
    <t>032/1</t>
  </si>
  <si>
    <t>Резервний фонд</t>
  </si>
  <si>
    <t>Інші фонди (розшифрувати)</t>
  </si>
  <si>
    <t>Інші цілі (розшифрувати)</t>
  </si>
  <si>
    <t>Залишок нерозподіленого прибутку (непокритого збитку) на кінець звітного періоду</t>
  </si>
  <si>
    <t>III. Обов'язкові платежі підприємства до бюджету та державних цільових фондів</t>
  </si>
  <si>
    <t>Сплата поточних податків та обов'язкових платежів до державного бюджету, у тому числі:</t>
  </si>
  <si>
    <t>податок на прибуток</t>
  </si>
  <si>
    <t>037/1</t>
  </si>
  <si>
    <t>037/2</t>
  </si>
  <si>
    <t>ПДВ, що підлягає сплаті до бюджету за підсумками звітного періоду</t>
  </si>
  <si>
    <t>037/3</t>
  </si>
  <si>
    <t>ПДВ, що підлягає відшкодуванню з бюджету за підсумками звітного періоду</t>
  </si>
  <si>
    <t>037/4</t>
  </si>
  <si>
    <t>рентні платежі</t>
  </si>
  <si>
    <t>037/5</t>
  </si>
  <si>
    <t>ресурсні платежі</t>
  </si>
  <si>
    <t>037/6</t>
  </si>
  <si>
    <r>
      <t xml:space="preserve">інші податки, у тому числі </t>
    </r>
    <r>
      <rPr>
        <i/>
        <sz val="10"/>
        <color theme="1"/>
        <rFont val="Times New Roman"/>
        <family val="1"/>
        <charset val="204"/>
      </rPr>
      <t>(розшифрувати):</t>
    </r>
  </si>
  <si>
    <t>037/7</t>
  </si>
  <si>
    <t>відрахування частини чистого прибутку державними підприємствами</t>
  </si>
  <si>
    <t>037/7/1</t>
  </si>
  <si>
    <t>відрахування частини чистого прибутку до фонду на виплату дивідендів господарськими товариствами</t>
  </si>
  <si>
    <t>037/7/2</t>
  </si>
  <si>
    <t>Погашення податкової заборгованості, у тому числі:</t>
  </si>
  <si>
    <t>погашення реструктуризованих та відстрочених сум, що підлягають сплаті у поточному році до бюджету</t>
  </si>
  <si>
    <t>038/1</t>
  </si>
  <si>
    <t>до державних цільових фондів</t>
  </si>
  <si>
    <t>038/2</t>
  </si>
  <si>
    <t>неустойки (штрафи, пені)</t>
  </si>
  <si>
    <t>038/3</t>
  </si>
  <si>
    <t>Внески до державних цільових фондів, у тому числі:</t>
  </si>
  <si>
    <t>внески до Пенсійного фонду України</t>
  </si>
  <si>
    <t>039/1</t>
  </si>
  <si>
    <t>внески до фондів соціального страхування</t>
  </si>
  <si>
    <t>039/2</t>
  </si>
  <si>
    <t>Інші обов'язкові платежі, у тому числі:</t>
  </si>
  <si>
    <t>місцеві податки та збори</t>
  </si>
  <si>
    <t>040/1</t>
  </si>
  <si>
    <t>інші платежі (розшифрувати)</t>
  </si>
  <si>
    <t>040/2</t>
  </si>
  <si>
    <t>(посада)</t>
  </si>
  <si>
    <t>(підпис)</t>
  </si>
  <si>
    <t>(ініціали, прізвище)</t>
  </si>
  <si>
    <t>Вик.Дмитренко М.Я. 0973550131</t>
  </si>
  <si>
    <t>Таблиця 1</t>
  </si>
  <si>
    <t>Елементи операційних витрат</t>
  </si>
  <si>
    <t>Код рядка</t>
  </si>
  <si>
    <t>Матеріальні затрати, у тому числі:</t>
  </si>
  <si>
    <t>витрати на сировину і основні матеріали</t>
  </si>
  <si>
    <t>001/1</t>
  </si>
  <si>
    <t>витрати на паливо та енергію</t>
  </si>
  <si>
    <t>001/2</t>
  </si>
  <si>
    <t>Витрати на оплату праці</t>
  </si>
  <si>
    <t>Відрахування на соціальні заходи</t>
  </si>
  <si>
    <t>Амортизація</t>
  </si>
  <si>
    <t>Інші операційні витрати</t>
  </si>
  <si>
    <t>Операційні витрати, усього</t>
  </si>
  <si>
    <t>Таблиця 2</t>
  </si>
  <si>
    <t>Капітальні інвестиції</t>
  </si>
  <si>
    <t>Капітальні інвестиції, усього, у тому числі:</t>
  </si>
  <si>
    <t>капітальне будівництво</t>
  </si>
  <si>
    <t>придбання (виготовлення) основних засобів фінангсовий лізінг</t>
  </si>
  <si>
    <t>придбання (виготовлення) інших необоротних матеріальних активів</t>
  </si>
  <si>
    <t>001/3</t>
  </si>
  <si>
    <t>придбання (створення) нематеріальних активів</t>
  </si>
  <si>
    <t>001/4</t>
  </si>
  <si>
    <t>модернізація, модифікація (добудова, дообладнання, реконструкція) основних засобів</t>
  </si>
  <si>
    <t>001/5</t>
  </si>
  <si>
    <t>капітальний ремонт</t>
  </si>
  <si>
    <t>001/6</t>
  </si>
  <si>
    <t>Таблиця 3</t>
  </si>
  <si>
    <t>Коефіцієнтний аналіз</t>
  </si>
  <si>
    <t>Примітки</t>
  </si>
  <si>
    <t>Коефіцієнт рентабельності активів (чистий прибуток / вартість активів)</t>
  </si>
  <si>
    <t>збільшення</t>
  </si>
  <si>
    <t>характеризує ефективність використання активів підприємства</t>
  </si>
  <si>
    <t>&gt; 0</t>
  </si>
  <si>
    <t>характеризує ефективність господарської діяльності підприємства</t>
  </si>
  <si>
    <t>Коефіцієнт абсолютної ліквідності (грошові кошти / поточні зобов'язання)</t>
  </si>
  <si>
    <t>0,2 - 0,35 та більше</t>
  </si>
  <si>
    <t>характеризує частину поточних зобов'язань, яка може бути сплачена негайно</t>
  </si>
  <si>
    <t>Коефіцієнт поточної ліквідності (покриття) (оборотні активи / поточні зобов'язання)</t>
  </si>
  <si>
    <t>&gt; 1</t>
  </si>
  <si>
    <t>показує достатність ресурсів підприємства, які можуть бути використані для погашення його поточних зобов'язань. Нормативним значенням для цього показника є &gt; 1 - 1,5</t>
  </si>
  <si>
    <t>Коефіцієнт фінансової стійкості (власний капітал / (довгострокові зобов'язання + поточні зобов'язання))</t>
  </si>
  <si>
    <t>характеризує співвідношення власних та позикових коштів і залежність підприємства від зовнішніх фінансових джерел</t>
  </si>
  <si>
    <t>Коефіцієнт фінансової незалежності (автономії) (власний капітал / пасиви)</t>
  </si>
  <si>
    <t>&gt; 0,5</t>
  </si>
  <si>
    <t>характеризує можливість підприємства виконати зовнішні зобов'язання за рахунок власних активів, його незалежність від позикових джерел</t>
  </si>
  <si>
    <t>0,5 - 0,7</t>
  </si>
  <si>
    <t>відображає незалежність підприємства від залучених коштів. Зменшення цього показника свідчить про зміцнення фінансового стану підприємства та зменшення його залежності від залучених коштів</t>
  </si>
  <si>
    <t>&lt; 100 %</t>
  </si>
  <si>
    <t>показує відносний приріст (зменшення) зобов'язань підприємства та його залежність від позикових коштів</t>
  </si>
  <si>
    <t>Коефіцієнт зносу основних засобів (сума зносу / первісну вартість основних засобів)</t>
  </si>
  <si>
    <t>зменшення</t>
  </si>
  <si>
    <t>характеризує інвестиційну політику підприємства</t>
  </si>
  <si>
    <t>(підпис)                                   (ініціали, прізвище)</t>
  </si>
  <si>
    <t>Таблиця 4</t>
  </si>
  <si>
    <t>Рух грошових коштів</t>
  </si>
  <si>
    <t>Надходження грошових коштів від основної діяльності</t>
  </si>
  <si>
    <t>Виручка від реалізації продукції (товарів, робіт, послуг)</t>
  </si>
  <si>
    <t>Цільове фінансування</t>
  </si>
  <si>
    <t>Отримання короткострокових кредитів</t>
  </si>
  <si>
    <t>Аванси одержані</t>
  </si>
  <si>
    <r>
      <t xml:space="preserve">Інші надходження </t>
    </r>
    <r>
      <rPr>
        <i/>
        <sz val="10"/>
        <color theme="1"/>
        <rFont val="Times New Roman"/>
        <family val="1"/>
        <charset val="204"/>
      </rPr>
      <t>(розшифрувати)</t>
    </r>
  </si>
  <si>
    <t>Надходження грошових коштів від інвестиційної діяльності</t>
  </si>
  <si>
    <t>Виручка від реалізації основних фондів</t>
  </si>
  <si>
    <t>Виручка від реалізації нематеріальних активів</t>
  </si>
  <si>
    <t>Надходження від продажу акцій та облігацій</t>
  </si>
  <si>
    <t>Надходження грошових коштів від фінансової діяльності</t>
  </si>
  <si>
    <t>Отримання довгострокових кредитів</t>
  </si>
  <si>
    <t>Видатки грошових коштів основної діяльності</t>
  </si>
  <si>
    <t>Розрахунки за продукцію (товари, роботи та послуги)</t>
  </si>
  <si>
    <t>Розрахунки з оплати праці</t>
  </si>
  <si>
    <t>Повернення короткострокових кредитів</t>
  </si>
  <si>
    <t>Платежі в бюджет (ЄСВ, ПДВ, податок на приьуток)</t>
  </si>
  <si>
    <t>Інші витрати (розшифрувати)</t>
  </si>
  <si>
    <t>Видатки грошових коштів інвестиційної діяльності</t>
  </si>
  <si>
    <t>Придбання основних засобів</t>
  </si>
  <si>
    <t>Капітальне будівництво</t>
  </si>
  <si>
    <t>Придбання нематеріальних активів</t>
  </si>
  <si>
    <t>Придбання акцій та облігацій</t>
  </si>
  <si>
    <t>Видатки грошових коштів фінансової діяльності</t>
  </si>
  <si>
    <t>Сплата дивідендів</t>
  </si>
  <si>
    <t>Повернення довгострокових кредитів</t>
  </si>
  <si>
    <t>Грошові кошти:</t>
  </si>
  <si>
    <t>на початок періоду</t>
  </si>
  <si>
    <t>на кінець періоду</t>
  </si>
  <si>
    <t>Чистий грошовий потік</t>
  </si>
  <si>
    <t>Таблиця 5</t>
  </si>
  <si>
    <t>ІНФОРМАЦІЯ</t>
  </si>
  <si>
    <t>(назва підприємства)</t>
  </si>
  <si>
    <t>Вид діяльності</t>
  </si>
  <si>
    <t>Разом</t>
  </si>
  <si>
    <t>4. Діючі фінансові зобов'язання підприємства</t>
  </si>
  <si>
    <t>Назва банку</t>
  </si>
  <si>
    <t>Вид кредитного продукту та цільове призначення</t>
  </si>
  <si>
    <t>Процентна ставка</t>
  </si>
  <si>
    <t>Забезпечення</t>
  </si>
  <si>
    <t>Усього</t>
  </si>
  <si>
    <t>5. Інформація щодо отримання та повернення залучених коштів</t>
  </si>
  <si>
    <t>6. Аналіз окремих статей фінансового плану</t>
  </si>
  <si>
    <t>Дохід від участі в капіталі</t>
  </si>
  <si>
    <t>Собівартість реалізованої продукції (товарів, робіт та послуг), усього, у тому числі:</t>
  </si>
  <si>
    <t>013/1</t>
  </si>
  <si>
    <t>витрати на паливо</t>
  </si>
  <si>
    <t>013/2</t>
  </si>
  <si>
    <t>витрати на електроенергію</t>
  </si>
  <si>
    <t>013/3</t>
  </si>
  <si>
    <t>витрати на оплату праці</t>
  </si>
  <si>
    <t>013/4</t>
  </si>
  <si>
    <t>відрахування на соціальні заходи</t>
  </si>
  <si>
    <t>013/5</t>
  </si>
  <si>
    <t>амортизація основних засобів і нематеріальних активів</t>
  </si>
  <si>
    <t>013/6</t>
  </si>
  <si>
    <t>013/7</t>
  </si>
  <si>
    <t>Інші адміністративні витрати, усього, у тому числі:</t>
  </si>
  <si>
    <t>витрати на службові відрядження</t>
  </si>
  <si>
    <t>014/5/1</t>
  </si>
  <si>
    <t>витрати на зв'язок</t>
  </si>
  <si>
    <t>014/5/2</t>
  </si>
  <si>
    <t>014/5/3</t>
  </si>
  <si>
    <t>014/5/4</t>
  </si>
  <si>
    <t>амортизація основних засобів і нематеріальних активів загальногосподарського призначення</t>
  </si>
  <si>
    <t>014/5/5</t>
  </si>
  <si>
    <t>витрати на операційну оренду основних засобів та роялті, що мають загальногосподарське призначення</t>
  </si>
  <si>
    <t>014/5/6</t>
  </si>
  <si>
    <t>витрати на страхування майна загальногосподарського призначення</t>
  </si>
  <si>
    <t>014/5/7</t>
  </si>
  <si>
    <t>витрати на страхування загальногосподарського персоналу</t>
  </si>
  <si>
    <t>014/5/8</t>
  </si>
  <si>
    <t>014/5/9</t>
  </si>
  <si>
    <t>консультаційні та інформаційні послуги</t>
  </si>
  <si>
    <t>014/5/10</t>
  </si>
  <si>
    <t>юридичні послуги</t>
  </si>
  <si>
    <t>014/5/11</t>
  </si>
  <si>
    <t>послуги з оцінки майна</t>
  </si>
  <si>
    <t>014/5/12</t>
  </si>
  <si>
    <t>витрати на охорону праці загальногосподарського персоналу</t>
  </si>
  <si>
    <t>014/5/13</t>
  </si>
  <si>
    <t>витрати на підвищення кваліфікації та перепідготовку кадрів</t>
  </si>
  <si>
    <t>014/5/14</t>
  </si>
  <si>
    <t>014/5/15</t>
  </si>
  <si>
    <t>витрати на поліпшення основних фондів</t>
  </si>
  <si>
    <t>014/5/15/1</t>
  </si>
  <si>
    <t>014/5/16</t>
  </si>
  <si>
    <t>витрати на рекламу</t>
  </si>
  <si>
    <t>015/1</t>
  </si>
  <si>
    <t>015/2</t>
  </si>
  <si>
    <t>Інші операційні витрати, усього, у тому числі:</t>
  </si>
  <si>
    <t>витрати на благодійну допомогу</t>
  </si>
  <si>
    <t>016/1</t>
  </si>
  <si>
    <t>відрахування до резерву сумнівних боргів</t>
  </si>
  <si>
    <t>016/2</t>
  </si>
  <si>
    <t>відрахування до недержавних пенсійних фондів</t>
  </si>
  <si>
    <t>016/3</t>
  </si>
  <si>
    <t>016/4</t>
  </si>
  <si>
    <t>Марка</t>
  </si>
  <si>
    <t>У тому числі за їх видами</t>
  </si>
  <si>
    <t>оплата праці</t>
  </si>
  <si>
    <t>8. Інформація про проекти, під які планується залучити кредитні кошти</t>
  </si>
  <si>
    <t>9. Джерела капітальних інвестицій</t>
  </si>
  <si>
    <t>N з/п</t>
  </si>
  <si>
    <t>Назва об'єкта</t>
  </si>
  <si>
    <t>Залучення кредитних коштів</t>
  </si>
  <si>
    <t>рік</t>
  </si>
  <si>
    <t>Відсоток</t>
  </si>
  <si>
    <t>ЗАТВЕРДЖЕНО  Сквирський міський голова</t>
  </si>
  <si>
    <r>
      <rPr>
        <u/>
        <sz val="10"/>
        <color theme="1"/>
        <rFont val="Times New Roman"/>
        <family val="1"/>
        <charset val="204"/>
      </rPr>
      <t>М. П.</t>
    </r>
    <r>
      <rPr>
        <sz val="10"/>
        <color theme="1"/>
        <rFont val="Times New Roman"/>
        <family val="1"/>
        <charset val="204"/>
      </rPr>
      <t>_____________________</t>
    </r>
  </si>
  <si>
    <t>ПОГОДЖЕНО  Фінансове управління</t>
  </si>
  <si>
    <t>Сквирської міської ради _____________________________</t>
  </si>
  <si>
    <t>В.о. директора КП «Сквираблагоустрій»</t>
  </si>
  <si>
    <t>Оптимальне значення</t>
  </si>
  <si>
    <t>001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</si>
  <si>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</si>
  <si>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</si>
  <si>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</si>
  <si>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</si>
  <si>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</si>
  <si>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</si>
  <si>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</si>
  <si>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</si>
  <si>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</si>
  <si>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</si>
  <si>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</si>
  <si>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</si>
  <si>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</si>
  <si>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</si>
  <si>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</si>
  <si>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</si>
  <si>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</si>
  <si>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</si>
  <si>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</si>
  <si>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</si>
  <si>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</si>
  <si>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</si>
  <si>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</si>
  <si>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</si>
  <si>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</si>
  <si>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028</t>
  </si>
  <si>
    <t>029</t>
  </si>
  <si>
    <t>030</t>
  </si>
  <si>
    <t>031</t>
  </si>
  <si>
    <t>032</t>
  </si>
  <si>
    <t>033</t>
  </si>
  <si>
    <t>034</t>
  </si>
  <si>
    <t>035</t>
  </si>
  <si>
    <t>036</t>
  </si>
  <si>
    <t>037</t>
  </si>
  <si>
    <t>038</t>
  </si>
  <si>
    <t>039</t>
  </si>
  <si>
    <t>040</t>
  </si>
  <si>
    <t>027</t>
  </si>
  <si>
    <t>комунального підприємства «Сквираблагоустрій»</t>
  </si>
  <si>
    <t>1. Дані про підприємство</t>
  </si>
  <si>
    <t>Загальна інформація про підприємство (резюме).</t>
  </si>
  <si>
    <t>2. Перелік підприємств, які входять до зведеного (або консолідованого) фінансового плану</t>
  </si>
  <si>
    <t>3. Інформація про бізнес підприємства (код рядка 006 та 007 фінансового плану)</t>
  </si>
  <si>
    <t>Види діяльності (указати всі види діяльності)</t>
  </si>
  <si>
    <t>Питома вага в загальному обсязі реалізації ( %)</t>
  </si>
  <si>
    <t>Чистий дохід (виручка) від реалізації продукції</t>
  </si>
  <si>
    <t>Пояснення та обґрунтування відхилення від запланованого рівня</t>
  </si>
  <si>
    <t>план</t>
  </si>
  <si>
    <t>факт</t>
  </si>
  <si>
    <t>Сума, валюта за договором</t>
  </si>
  <si>
    <t>Дата видачі/погашення  (графік)</t>
  </si>
  <si>
    <t>Заборгованість на останню дату</t>
  </si>
  <si>
    <t>Вид зобов'язання</t>
  </si>
  <si>
    <t>Заборгованість на початок звітного періоду</t>
  </si>
  <si>
    <t>Отримано залучених коштів за звітний період</t>
  </si>
  <si>
    <t>Повернено залучених коштів за звітний період</t>
  </si>
  <si>
    <t>Заборгованість на кінець звітного періоду</t>
  </si>
  <si>
    <t>Довгострокові кредити</t>
  </si>
  <si>
    <t>Короткострокові кредити</t>
  </si>
  <si>
    <t>Інші фінансові зобов'язання</t>
  </si>
  <si>
    <t>Показники</t>
  </si>
  <si>
    <t>Пояснення та обґрунтування відхилення від запланованого рівня доходів/витрат</t>
  </si>
  <si>
    <t>Інші відрахування з доходу</t>
  </si>
  <si>
    <t>Інші операційні доходи</t>
  </si>
  <si>
    <t>Цільове фінасування по Програмах на відшкодування витрат по запланованих заходах без ПДВ</t>
  </si>
  <si>
    <r>
      <t xml:space="preserve">Інші фінансові доходи </t>
    </r>
    <r>
      <rPr>
        <i/>
        <sz val="7"/>
        <color theme="1"/>
        <rFont val="Times New Roman"/>
        <family val="1"/>
        <charset val="204"/>
      </rPr>
      <t>(розшифрувати)</t>
    </r>
  </si>
  <si>
    <t>Інші доходи (розшифрувати)</t>
  </si>
  <si>
    <t>Дохід на нараховану амортизацію на безоплатно отримані ОЗ та необоротні активи та придбані за рахунок цільового фінансуванння відповідно до наказу МФУ №561 від 30.09.2003 року з відповідними змінами</t>
  </si>
  <si>
    <r>
      <t>інші витрати (</t>
    </r>
    <r>
      <rPr>
        <i/>
        <sz val="7"/>
        <color theme="1"/>
        <rFont val="Times New Roman"/>
        <family val="1"/>
        <charset val="204"/>
      </rPr>
      <t>податок на прибуток ПДВ</t>
    </r>
    <r>
      <rPr>
        <sz val="7"/>
        <color theme="1"/>
        <rFont val="Times New Roman"/>
        <family val="1"/>
        <charset val="204"/>
      </rPr>
      <t>)</t>
    </r>
  </si>
  <si>
    <t>витрати на утримання основних фондів, інших необоротних активів загальногосподарського використання, у тому числі:</t>
  </si>
  <si>
    <t>інші адміністративні витрати</t>
  </si>
  <si>
    <t>канцтовари</t>
  </si>
  <si>
    <t>(розшифрувати)</t>
  </si>
  <si>
    <t>Витрати на збут, усього, у тому числі:</t>
  </si>
  <si>
    <r>
      <t xml:space="preserve">інші витрати на збут </t>
    </r>
    <r>
      <rPr>
        <i/>
        <sz val="7"/>
        <color theme="1"/>
        <rFont val="Times New Roman"/>
        <family val="1"/>
        <charset val="204"/>
      </rPr>
      <t>(розшифрувати)</t>
    </r>
  </si>
  <si>
    <t xml:space="preserve">Витрати з комплексного благоустрою міста, збір та вивезення ТПВ, утримання дорожньої мережі,  передбачені в цільових Прогамах </t>
  </si>
  <si>
    <t>інші операційні витрати</t>
  </si>
  <si>
    <r>
      <t xml:space="preserve">Фінансові витрати </t>
    </r>
    <r>
      <rPr>
        <i/>
        <sz val="7"/>
        <color theme="1"/>
        <rFont val="Times New Roman"/>
        <family val="1"/>
        <charset val="204"/>
      </rPr>
      <t>(розшифрувати</t>
    </r>
    <r>
      <rPr>
        <sz val="7"/>
        <color theme="1"/>
        <rFont val="Times New Roman"/>
        <family val="1"/>
        <charset val="204"/>
      </rPr>
      <t>)</t>
    </r>
  </si>
  <si>
    <t>Втрати від участі в капіталі</t>
  </si>
  <si>
    <r>
      <t>(розшифрувати</t>
    </r>
    <r>
      <rPr>
        <sz val="7"/>
        <color theme="1"/>
        <rFont val="Times New Roman"/>
        <family val="1"/>
        <charset val="204"/>
      </rPr>
      <t>)</t>
    </r>
  </si>
  <si>
    <r>
      <t xml:space="preserve">Інші витрати </t>
    </r>
    <r>
      <rPr>
        <i/>
        <sz val="7"/>
        <color theme="1"/>
        <rFont val="Times New Roman"/>
        <family val="1"/>
        <charset val="204"/>
      </rPr>
      <t>(розшифрувати</t>
    </r>
    <r>
      <rPr>
        <sz val="7"/>
        <color theme="1"/>
        <rFont val="Times New Roman"/>
        <family val="1"/>
        <charset val="204"/>
      </rPr>
      <t>)</t>
    </r>
  </si>
  <si>
    <t>нарахована амортизація на безоплатно отримані ОЗ та необоротні активи</t>
  </si>
  <si>
    <r>
      <t xml:space="preserve">Інші фонди </t>
    </r>
    <r>
      <rPr>
        <i/>
        <sz val="7"/>
        <color theme="1"/>
        <rFont val="Times New Roman"/>
        <family val="1"/>
        <charset val="204"/>
      </rPr>
      <t>(розшифрувати</t>
    </r>
    <r>
      <rPr>
        <sz val="7"/>
        <color theme="1"/>
        <rFont val="Times New Roman"/>
        <family val="1"/>
        <charset val="204"/>
      </rPr>
      <t>)</t>
    </r>
  </si>
  <si>
    <r>
      <t xml:space="preserve">Інші цілі розподілу чистого прибутку </t>
    </r>
    <r>
      <rPr>
        <i/>
        <sz val="7"/>
        <color theme="1"/>
        <rFont val="Times New Roman"/>
        <family val="1"/>
        <charset val="204"/>
      </rPr>
      <t>(розшифрувати</t>
    </r>
  </si>
  <si>
    <r>
      <t xml:space="preserve">Інші податки </t>
    </r>
    <r>
      <rPr>
        <i/>
        <sz val="7"/>
        <color theme="1"/>
        <rFont val="Times New Roman"/>
        <family val="1"/>
        <charset val="204"/>
      </rPr>
      <t>(розшифрувати</t>
    </r>
  </si>
  <si>
    <r>
      <t xml:space="preserve">Інші платежі </t>
    </r>
    <r>
      <rPr>
        <i/>
        <sz val="7"/>
        <color theme="1"/>
        <rFont val="Times New Roman"/>
        <family val="1"/>
        <charset val="204"/>
      </rPr>
      <t>(розшифрувати</t>
    </r>
  </si>
  <si>
    <t>7. Витрати на утримання транспорту (у складі адміністративних витрат)</t>
  </si>
  <si>
    <t>Рік придирання</t>
  </si>
  <si>
    <t>Ціль використання</t>
  </si>
  <si>
    <t>Витрати всього</t>
  </si>
  <si>
    <t>матеріальні витрати</t>
  </si>
  <si>
    <t>амортизація</t>
  </si>
  <si>
    <t>інші витрати</t>
  </si>
  <si>
    <t>Службова необхідність</t>
  </si>
  <si>
    <t>Інші джерела (розшифрувати)</t>
  </si>
  <si>
    <t>відхилення (+,-)</t>
  </si>
  <si>
    <t>виконання (%)</t>
  </si>
  <si>
    <t>10. Інша додаткова інформація щодо підприємства</t>
  </si>
  <si>
    <t>Додаткова інформація повинна включати результати аналізу фінансово-господарської діяльності підприємства за звітний період, показники господарської діяльності та розвитку підприємства в звітному періоді, цінову політику підприємства та розрахунок складу собівартості.</t>
  </si>
  <si>
    <t>В.о. директора</t>
  </si>
  <si>
    <r>
      <t xml:space="preserve"> </t>
    </r>
    <r>
      <rPr>
        <i/>
        <sz val="7"/>
        <color theme="1"/>
        <rFont val="Times New Roman"/>
        <family val="1"/>
        <charset val="204"/>
      </rPr>
      <t xml:space="preserve">(посада) </t>
    </r>
  </si>
  <si>
    <t xml:space="preserve">(підпис) </t>
  </si>
  <si>
    <t xml:space="preserve">(ініціали, прізвище) </t>
  </si>
  <si>
    <t>Вик. Дмитренко М.Я.</t>
  </si>
  <si>
    <t>тел. 973550131</t>
  </si>
  <si>
    <t>План 2023р.</t>
  </si>
  <si>
    <t>Факт 2021 року</t>
  </si>
  <si>
    <t>організаційно-технічні послуги МЕДОК, 1С, системний адміністратор тощо</t>
  </si>
  <si>
    <t>ФІНАНСОВИЙ ПЛАН ПІДПРИЄМСТВА НА  2024  рік</t>
  </si>
  <si>
    <t>Факт минулого 2022 року</t>
  </si>
  <si>
    <t>Фінансовий план поточного 2023 р</t>
  </si>
  <si>
    <t>Плановий 2024 рік (усього)</t>
  </si>
  <si>
    <t>С.О. Шутенко</t>
  </si>
  <si>
    <t>_________________                  С.О. Шутенко</t>
  </si>
  <si>
    <t>Шутенко С.О.</t>
  </si>
  <si>
    <t>41.20</t>
  </si>
  <si>
    <t>42.99</t>
  </si>
  <si>
    <t>49.31</t>
  </si>
  <si>
    <t>38.21</t>
  </si>
  <si>
    <t>81.30. 49.42</t>
  </si>
  <si>
    <t>49.41, 52.21</t>
  </si>
  <si>
    <t>96.03, 81.10</t>
  </si>
  <si>
    <t>43.21</t>
  </si>
  <si>
    <t>38.11, 68.20</t>
  </si>
  <si>
    <t>42.11, 96.09</t>
  </si>
  <si>
    <t>СБ</t>
  </si>
  <si>
    <t>СКГ</t>
  </si>
  <si>
    <t>ВСЬОГО</t>
  </si>
  <si>
    <t>адмінвитрати</t>
  </si>
  <si>
    <t>всього</t>
  </si>
  <si>
    <t>РЦЗ</t>
  </si>
  <si>
    <t>фінансув</t>
  </si>
  <si>
    <t>електр</t>
  </si>
  <si>
    <t>ПММ</t>
  </si>
  <si>
    <t>аморт ОЗ на стат капітал</t>
  </si>
  <si>
    <t>квартальні витрати</t>
  </si>
  <si>
    <t>На 01.07 2023 року</t>
  </si>
  <si>
    <t>ф. 2 р. 2350 / ф. 1 р. 1300</t>
  </si>
  <si>
    <t xml:space="preserve">Коефіцієнт рентабельності діяльності (чистий прибуток / чистий дохід (виручка) від реалізації продукції (товарів, робіт, послуг)) </t>
  </si>
  <si>
    <t>ф. 2 р. 2350 / ф. 2 р. 2000</t>
  </si>
  <si>
    <t>ф. 1 (р. 1165  / ф. 1 р. 1665</t>
  </si>
  <si>
    <t>ф. 1 р. 1195 / ф. 1 р. 1695</t>
  </si>
  <si>
    <t>ф. 1 (р. 1495) / ф. 1 (р. 1595 + р. 1695)</t>
  </si>
  <si>
    <t>ф. 1 (р. 1495) / ф. 1 р. 1900</t>
  </si>
  <si>
    <t>Коефіцієнт заборгованості (залучений капітал / власний капітал)</t>
  </si>
  <si>
    <t>ф. 1 (р. 1595 + р. 1695) / ф. 1 (р. 1495)</t>
  </si>
  <si>
    <t>Зменшення / приріст зобов'язань (зобов'язання на дату розрахунку / зобов'язання на відповідну дату попереднього року), %</t>
  </si>
  <si>
    <t>ф. 1 (р. 1595 + р. 1695)/</t>
  </si>
  <si>
    <t>ф. 1 р.1011 / ф. 1 р. 1012</t>
  </si>
  <si>
    <t>На 31.12 2022  року</t>
  </si>
  <si>
    <t>На 31.12.2021 року</t>
  </si>
  <si>
    <r>
      <rPr>
        <sz val="8"/>
        <color theme="1"/>
        <rFont val="Times New Roman"/>
        <family val="1"/>
        <charset val="204"/>
      </rPr>
      <t>Благоустрій</t>
    </r>
    <r>
      <rPr>
        <sz val="7"/>
        <color theme="1"/>
        <rFont val="Times New Roman"/>
        <family val="1"/>
        <charset val="204"/>
      </rPr>
      <t xml:space="preserve"> </t>
    </r>
    <r>
      <rPr>
        <sz val="6"/>
        <color theme="1"/>
        <rFont val="Times New Roman"/>
        <family val="1"/>
        <charset val="204"/>
      </rPr>
      <t xml:space="preserve">(організація заходів по благоустрою, збір. вивезення та захоронення міського сміття, утримання вулично-дорожньої мережі) </t>
    </r>
  </si>
  <si>
    <t>до фінансового плану на 2024 рік</t>
  </si>
  <si>
    <t xml:space="preserve">екологічний податок </t>
  </si>
  <si>
    <t>Головна мета діяльності комунального підприємства «Сквираблагоустрій» - створення найбільш сприятливих умов для проживання жителів Сквирської територіальної громади. Комунальне підприємство обслуговує вуличне освітлення громади, дорожнє покриття, парки, сквери, зони загального користування, кладовища та інші об’єкти благоустрою. Після реорганізації комунальне підприємство надає платині послуги по поводженню з ТПВ для споживачів територіальної громади та послуги управителя багатокартиними будинками в м. Сквира.</t>
  </si>
  <si>
    <t>Середньооблікова кількість усіх працівників в еквіваленті повної зайнятості 97 особи.</t>
  </si>
  <si>
    <t>Санітарна очистка</t>
  </si>
  <si>
    <t>ЖЕВ</t>
  </si>
  <si>
    <t>ВАЗ 2107        АІ 54-30 АО</t>
  </si>
  <si>
    <t>ВАЗ 2107        АІ 61-81 АВ</t>
  </si>
  <si>
    <t>Інші витрати (амортизація придбання за рах коштів цільоого фінансування)</t>
  </si>
  <si>
    <t>СБ цільове фінансування</t>
  </si>
  <si>
    <t>СКГ платні послуги</t>
  </si>
  <si>
    <r>
      <t xml:space="preserve">Амортизація </t>
    </r>
    <r>
      <rPr>
        <sz val="9"/>
        <color theme="1"/>
        <rFont val="Times New Roman"/>
        <family val="1"/>
        <charset val="204"/>
      </rPr>
      <t>(на ОЗ передані безоплатно та придбані за рахунок коштів цільового фінансування 8600 тис.грн. та на ОЗ придбані для збільшення статутного фонду 1200 тис. грн.)</t>
    </r>
  </si>
  <si>
    <t xml:space="preserve">Фонд оплати праці запланом  на 2024 рік - 12843 тис. гривень </t>
  </si>
  <si>
    <t>Середньомісячна заробітна плата запланована - 11033,50 гривень, з урахуванням мінімальної заробітної плати</t>
  </si>
  <si>
    <t>Запланований на 2024 рік фонд оплати праці зріс порівняно з планом на 2023 рік  в зв’язку із збільшенням мінімальної заробітної плати та росту прожиткового мінімуму для працюючих, які є ключовою складовою при визнвченні посадових окладів та мінімальних тарифних ставок, що не суперечить чинному законодавству.</t>
  </si>
  <si>
    <t>Собвартість по платних послугах з урахуванням амортизації на ОЗ придбані за рахунок цільових коштів в разунок збільшення статутного капіталу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</si>
</sst>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_₴"/>
    <numFmt numFmtId="166" formatCode="0.0000000000"/>
  </numFmts>
  <fonts count="30" x14ac:knownFonts="1">
    <font>
      <sz val="11"/>
      <color theme="1"/>
      <name val="Calibri"/>
      <family val="2"/>
      <charset val="204"/>
      <scheme val="minor"/>
    </font>
    <font>
      <sz val="10"/>
      <color theme="1"/>
      <name val="Times New Roman"/>
      <family val="1"/>
      <charset val="204"/>
    </font>
    <font>
      <u/>
      <sz val="10"/>
      <color theme="1"/>
      <name val="Times New Roman"/>
      <family val="1"/>
      <charset val="204"/>
    </font>
    <font>
      <i/>
      <sz val="10"/>
      <color theme="1"/>
      <name val="Times New Roman"/>
      <family val="1"/>
      <charset val="204"/>
    </font>
    <font>
      <sz val="8"/>
      <color theme="1"/>
      <name val="Times New Roman"/>
      <family val="1"/>
      <charset val="204"/>
    </font>
    <font>
      <b/>
      <sz val="10"/>
      <color theme="1"/>
      <name val="Times New Roman"/>
      <family val="1"/>
      <charset val="204"/>
    </font>
    <font>
      <sz val="9"/>
      <color theme="1"/>
      <name val="Times New Roman"/>
      <family val="1"/>
      <charset val="204"/>
    </font>
    <font>
      <sz val="12"/>
      <color theme="1"/>
      <name val="Times New Roman"/>
      <family val="1"/>
      <charset val="204"/>
    </font>
    <font>
      <sz val="12"/>
      <color theme="1"/>
      <name val="Calibri"/>
      <family val="2"/>
      <charset val="204"/>
      <scheme val="minor"/>
    </font>
    <font>
      <i/>
      <sz val="12"/>
      <color theme="1"/>
      <name val="Times New Roman"/>
      <family val="1"/>
      <charset val="204"/>
    </font>
    <font>
      <sz val="7"/>
      <color theme="1"/>
      <name val="Times New Roman"/>
      <family val="1"/>
      <charset val="204"/>
    </font>
    <font>
      <sz val="11"/>
      <color theme="1"/>
      <name val="Times New Roman"/>
      <family val="1"/>
      <charset val="204"/>
    </font>
    <font>
      <sz val="8"/>
      <name val="Times New Roman"/>
      <family val="1"/>
      <charset val="204"/>
    </font>
    <font>
      <sz val="11"/>
      <name val="Times New Roman"/>
      <family val="1"/>
      <charset val="204"/>
    </font>
    <font>
      <sz val="11"/>
      <name val="Calibri"/>
      <family val="2"/>
      <charset val="204"/>
      <scheme val="minor"/>
    </font>
    <font>
      <b/>
      <sz val="8"/>
      <color theme="1"/>
      <name val="Times New Roman"/>
      <family val="1"/>
      <charset val="204"/>
    </font>
    <font>
      <b/>
      <sz val="11"/>
      <color theme="1"/>
      <name val="Times New Roman"/>
      <family val="1"/>
      <charset val="204"/>
    </font>
    <font>
      <sz val="6"/>
      <color theme="1"/>
      <name val="Times New Roman"/>
      <family val="1"/>
      <charset val="204"/>
    </font>
    <font>
      <b/>
      <sz val="7"/>
      <color theme="1"/>
      <name val="Times New Roman"/>
      <family val="1"/>
      <charset val="204"/>
    </font>
    <font>
      <sz val="7"/>
      <color theme="1"/>
      <name val="Calibri"/>
      <family val="2"/>
      <charset val="204"/>
      <scheme val="minor"/>
    </font>
    <font>
      <i/>
      <sz val="7"/>
      <color theme="1"/>
      <name val="Times New Roman"/>
      <family val="1"/>
      <charset val="204"/>
    </font>
    <font>
      <sz val="6"/>
      <color theme="1"/>
      <name val="Calibri"/>
      <family val="2"/>
      <charset val="204"/>
      <scheme val="minor"/>
    </font>
    <font>
      <sz val="10"/>
      <color theme="1"/>
      <name val="Calibri"/>
      <family val="2"/>
      <charset val="204"/>
      <scheme val="minor"/>
    </font>
    <font>
      <i/>
      <sz val="8"/>
      <color theme="1"/>
      <name val="Times New Roman"/>
      <family val="1"/>
      <charset val="204"/>
    </font>
    <font>
      <sz val="8"/>
      <color theme="1"/>
      <name val="Calibri"/>
      <family val="2"/>
      <charset val="204"/>
      <scheme val="minor"/>
    </font>
    <font>
      <b/>
      <sz val="11"/>
      <color theme="1"/>
      <name val="Calibri"/>
      <family val="2"/>
      <charset val="204"/>
      <scheme val="minor"/>
    </font>
    <font>
      <b/>
      <sz val="12"/>
      <color theme="1"/>
      <name val="Times New Roman"/>
      <family val="1"/>
      <charset val="204"/>
    </font>
    <font>
      <sz val="11"/>
      <color rgb="FFFF0000"/>
      <name val="Calibri"/>
      <family val="2"/>
      <charset val="204"/>
      <scheme val="minor"/>
    </font>
    <font>
      <sz val="12"/>
      <color rgb="FFFF0000"/>
      <name val="Times New Roman"/>
      <family val="1"/>
      <charset val="204"/>
    </font>
    <font>
      <sz val="10"/>
      <color rgb="FFFF0000"/>
      <name val="Times New Roman"/>
      <family val="1"/>
      <charset val="204"/>
    </font>
  </fonts>
  <fills count="5">
    <fill>
      <patternFill patternType="none"/>
    </fill>
    <fill>
      <patternFill patternType="gray125"/>
    </fill>
    <fill>
      <patternFill patternType="gray0625">
        <fgColor rgb="FF000000"/>
        <bgColor rgb="FFF2F2F2"/>
      </patternFill>
    </fill>
    <fill>
      <patternFill patternType="solid">
        <fgColor rgb="FFDDD9C3"/>
        <bgColor indexed="64"/>
      </patternFill>
    </fill>
    <fill>
      <patternFill patternType="solid">
        <fgColor theme="6"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215">
    <xf numFmtId="0" fontId="0" fillId="0" borderId="0" xfId="0"/>
    <xf numFmtId="0" fontId="1" fillId="0" borderId="0" xfId="0" applyFont="1" applyAlignment="1">
      <alignment vertical="center"/>
    </xf>
    <xf numFmtId="0" fontId="1" fillId="0" borderId="0" xfId="0" applyFont="1" applyAlignment="1">
      <alignment vertical="center" wrapText="1"/>
    </xf>
    <xf numFmtId="0" fontId="3" fillId="0" borderId="0" xfId="0" applyFont="1" applyAlignment="1">
      <alignment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1" fillId="3" borderId="1" xfId="0" applyFont="1" applyFill="1" applyBorder="1" applyAlignment="1">
      <alignment vertical="center" wrapText="1"/>
    </xf>
    <xf numFmtId="0" fontId="1" fillId="0" borderId="1" xfId="0" applyFont="1" applyBorder="1" applyAlignment="1">
      <alignment horizontal="righ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6" fillId="0" borderId="0" xfId="0" applyFont="1" applyAlignment="1">
      <alignment vertical="center"/>
    </xf>
    <xf numFmtId="0" fontId="5" fillId="0" borderId="0" xfId="0" applyFont="1" applyAlignment="1">
      <alignment vertical="center"/>
    </xf>
    <xf numFmtId="0" fontId="4" fillId="3" borderId="1" xfId="0" applyFont="1" applyFill="1" applyBorder="1" applyAlignment="1">
      <alignment vertical="center" wrapText="1"/>
    </xf>
    <xf numFmtId="0" fontId="7" fillId="0" borderId="0" xfId="0" applyFont="1" applyAlignment="1">
      <alignment vertical="center"/>
    </xf>
    <xf numFmtId="0" fontId="8" fillId="0" borderId="0" xfId="0" applyFont="1"/>
    <xf numFmtId="0" fontId="7" fillId="0" borderId="1" xfId="0" applyFont="1" applyBorder="1" applyAlignment="1">
      <alignment vertical="center" wrapText="1"/>
    </xf>
    <xf numFmtId="0" fontId="7" fillId="2" borderId="1" xfId="0" applyFont="1" applyFill="1" applyBorder="1" applyAlignment="1">
      <alignment vertical="center" wrapText="1"/>
    </xf>
    <xf numFmtId="0" fontId="7" fillId="0" borderId="0" xfId="0" applyFont="1" applyAlignment="1">
      <alignment vertical="center" wrapText="1"/>
    </xf>
    <xf numFmtId="0" fontId="9" fillId="0" borderId="0" xfId="0" applyFont="1" applyAlignment="1">
      <alignment vertical="center" wrapText="1"/>
    </xf>
    <xf numFmtId="49" fontId="7"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4" borderId="1" xfId="0" applyFont="1" applyFill="1" applyBorder="1" applyAlignment="1">
      <alignment vertical="center" wrapText="1"/>
    </xf>
    <xf numFmtId="1" fontId="1" fillId="2" borderId="1" xfId="0" applyNumberFormat="1" applyFont="1" applyFill="1" applyBorder="1" applyAlignment="1">
      <alignment vertical="center" wrapText="1"/>
    </xf>
    <xf numFmtId="49" fontId="0" fillId="0" borderId="0" xfId="0" applyNumberFormat="1"/>
    <xf numFmtId="49" fontId="1" fillId="0" borderId="0" xfId="0" applyNumberFormat="1" applyFont="1" applyAlignment="1">
      <alignment vertical="center"/>
    </xf>
    <xf numFmtId="49" fontId="1" fillId="0" borderId="1" xfId="0" applyNumberFormat="1" applyFont="1" applyBorder="1" applyAlignment="1">
      <alignment vertical="center" wrapText="1"/>
    </xf>
    <xf numFmtId="49" fontId="1" fillId="3" borderId="1" xfId="0" applyNumberFormat="1" applyFont="1" applyFill="1" applyBorder="1" applyAlignment="1">
      <alignment vertical="center" wrapText="1"/>
    </xf>
    <xf numFmtId="49" fontId="1" fillId="4" borderId="1" xfId="0" applyNumberFormat="1" applyFont="1" applyFill="1" applyBorder="1" applyAlignment="1">
      <alignment vertical="center" wrapText="1"/>
    </xf>
    <xf numFmtId="49" fontId="3" fillId="0" borderId="0" xfId="0" applyNumberFormat="1" applyFont="1" applyAlignment="1">
      <alignment vertical="center" wrapText="1"/>
    </xf>
    <xf numFmtId="49" fontId="1" fillId="2" borderId="1" xfId="0" applyNumberFormat="1" applyFont="1" applyFill="1" applyBorder="1" applyAlignment="1">
      <alignment horizontal="right" vertical="center" wrapText="1"/>
    </xf>
    <xf numFmtId="0" fontId="10" fillId="0" borderId="0" xfId="0" applyFont="1" applyAlignment="1">
      <alignment vertical="center"/>
    </xf>
    <xf numFmtId="0" fontId="11" fillId="0" borderId="0" xfId="0" applyFont="1"/>
    <xf numFmtId="0" fontId="10" fillId="0" borderId="0" xfId="0" applyFont="1"/>
    <xf numFmtId="0" fontId="1" fillId="0" borderId="0" xfId="0" applyFont="1"/>
    <xf numFmtId="0" fontId="1" fillId="0" borderId="0" xfId="0" applyFont="1" applyAlignment="1">
      <alignment wrapText="1"/>
    </xf>
    <xf numFmtId="0" fontId="14" fillId="0" borderId="0" xfId="0" applyFont="1" applyAlignment="1">
      <alignment wrapText="1"/>
    </xf>
    <xf numFmtId="0" fontId="15" fillId="0" borderId="0" xfId="0" applyFont="1" applyAlignment="1">
      <alignment vertical="center"/>
    </xf>
    <xf numFmtId="0" fontId="15" fillId="0" borderId="0" xfId="0" applyFont="1"/>
    <xf numFmtId="0" fontId="4" fillId="0" borderId="0" xfId="0" applyFont="1"/>
    <xf numFmtId="0" fontId="17" fillId="0" borderId="0" xfId="0" applyFont="1"/>
    <xf numFmtId="0" fontId="17" fillId="0" borderId="1" xfId="0" applyFont="1" applyBorder="1" applyAlignment="1">
      <alignment vertical="center" wrapText="1"/>
    </xf>
    <xf numFmtId="0" fontId="10" fillId="0" borderId="1" xfId="0" applyFont="1" applyBorder="1" applyAlignment="1">
      <alignment vertical="center" wrapText="1"/>
    </xf>
    <xf numFmtId="0" fontId="10"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0" xfId="0" applyFont="1" applyAlignment="1">
      <alignment horizontal="center"/>
    </xf>
    <xf numFmtId="0" fontId="11" fillId="0" borderId="0" xfId="0" applyFont="1" applyAlignment="1">
      <alignment horizontal="center"/>
    </xf>
    <xf numFmtId="2" fontId="4" fillId="0" borderId="1" xfId="0" applyNumberFormat="1" applyFont="1" applyBorder="1" applyAlignment="1">
      <alignment vertical="center" wrapText="1"/>
    </xf>
    <xf numFmtId="0" fontId="4" fillId="0" borderId="1" xfId="0" applyFont="1" applyBorder="1" applyAlignment="1">
      <alignment vertical="center" wrapText="1"/>
    </xf>
    <xf numFmtId="164" fontId="10" fillId="0" borderId="1" xfId="0" applyNumberFormat="1" applyFont="1" applyBorder="1" applyAlignment="1">
      <alignment vertical="center" wrapText="1"/>
    </xf>
    <xf numFmtId="164" fontId="1" fillId="0" borderId="0" xfId="0" applyNumberFormat="1" applyFont="1"/>
    <xf numFmtId="0" fontId="18" fillId="0" borderId="0" xfId="0" applyFont="1" applyAlignment="1">
      <alignment vertical="center"/>
    </xf>
    <xf numFmtId="0" fontId="16" fillId="0" borderId="0" xfId="0" applyFont="1"/>
    <xf numFmtId="49" fontId="4" fillId="0" borderId="1" xfId="0" applyNumberFormat="1" applyFont="1" applyBorder="1" applyAlignment="1">
      <alignment vertical="center" wrapText="1"/>
    </xf>
    <xf numFmtId="0" fontId="20" fillId="0" borderId="1" xfId="0" applyFont="1" applyBorder="1" applyAlignment="1">
      <alignment vertical="center" wrapText="1"/>
    </xf>
    <xf numFmtId="0" fontId="17" fillId="2" borderId="1" xfId="0" applyFont="1" applyFill="1" applyBorder="1" applyAlignment="1">
      <alignment horizontal="center" vertical="center" wrapText="1"/>
    </xf>
    <xf numFmtId="0" fontId="17" fillId="0" borderId="0" xfId="0" applyFont="1" applyAlignment="1">
      <alignment horizontal="center" vertical="center"/>
    </xf>
    <xf numFmtId="0" fontId="22" fillId="0" borderId="0" xfId="0" applyFont="1"/>
    <xf numFmtId="0" fontId="10" fillId="0" borderId="0" xfId="0" applyFont="1" applyAlignment="1">
      <alignment vertical="center" wrapText="1"/>
    </xf>
    <xf numFmtId="0" fontId="24" fillId="0" borderId="0" xfId="0" applyFont="1"/>
    <xf numFmtId="164" fontId="0" fillId="0" borderId="0" xfId="0" applyNumberFormat="1"/>
    <xf numFmtId="0" fontId="26" fillId="0" borderId="0" xfId="0" applyFont="1" applyAlignment="1">
      <alignment vertical="center"/>
    </xf>
    <xf numFmtId="49" fontId="4" fillId="0" borderId="0" xfId="0" applyNumberFormat="1" applyFont="1" applyAlignment="1">
      <alignment vertical="center" wrapText="1"/>
    </xf>
    <xf numFmtId="0" fontId="4" fillId="0" borderId="0" xfId="0" applyFont="1" applyAlignment="1">
      <alignment vertical="center" wrapText="1"/>
    </xf>
    <xf numFmtId="0" fontId="0" fillId="0" borderId="0" xfId="0" applyAlignment="1">
      <alignment vertical="center" wrapText="1"/>
    </xf>
    <xf numFmtId="1" fontId="4" fillId="0" borderId="1" xfId="0" applyNumberFormat="1" applyFont="1" applyBorder="1" applyAlignment="1">
      <alignment vertical="center" wrapText="1"/>
    </xf>
    <xf numFmtId="0" fontId="0" fillId="0" borderId="1" xfId="0" applyBorder="1" applyAlignment="1">
      <alignment vertical="center" wrapText="1"/>
    </xf>
    <xf numFmtId="0" fontId="0" fillId="0" borderId="1" xfId="0" applyBorder="1"/>
    <xf numFmtId="9" fontId="0" fillId="0" borderId="1" xfId="0" applyNumberFormat="1" applyBorder="1"/>
    <xf numFmtId="0" fontId="1" fillId="0" borderId="3" xfId="0" applyFont="1" applyBorder="1" applyAlignment="1">
      <alignment horizontal="center" vertical="center" wrapText="1"/>
    </xf>
    <xf numFmtId="0" fontId="0" fillId="0" borderId="3" xfId="0" applyBorder="1"/>
    <xf numFmtId="0" fontId="1" fillId="3" borderId="3" xfId="0" applyFont="1" applyFill="1" applyBorder="1" applyAlignment="1">
      <alignment vertical="center" wrapText="1"/>
    </xf>
    <xf numFmtId="0" fontId="1" fillId="4" borderId="3" xfId="0" applyFont="1" applyFill="1" applyBorder="1" applyAlignment="1">
      <alignment vertical="center" wrapText="1"/>
    </xf>
    <xf numFmtId="1" fontId="1" fillId="2" borderId="3" xfId="0" applyNumberFormat="1" applyFont="1" applyFill="1" applyBorder="1" applyAlignment="1">
      <alignment vertical="center" wrapText="1"/>
    </xf>
    <xf numFmtId="0" fontId="0" fillId="0" borderId="5" xfId="0" applyBorder="1"/>
    <xf numFmtId="0" fontId="1" fillId="4" borderId="5" xfId="0" applyFont="1" applyFill="1" applyBorder="1" applyAlignment="1">
      <alignment vertical="center" wrapText="1"/>
    </xf>
    <xf numFmtId="0" fontId="1" fillId="2" borderId="5" xfId="0" applyFont="1" applyFill="1" applyBorder="1" applyAlignment="1">
      <alignment vertical="center" wrapText="1"/>
    </xf>
    <xf numFmtId="0" fontId="1" fillId="0" borderId="14" xfId="0" applyFont="1" applyBorder="1" applyAlignment="1">
      <alignment horizontal="center" vertical="center" wrapText="1"/>
    </xf>
    <xf numFmtId="0" fontId="0" fillId="0" borderId="15" xfId="0" applyBorder="1"/>
    <xf numFmtId="0" fontId="1" fillId="4" borderId="15" xfId="0" applyFont="1" applyFill="1" applyBorder="1" applyAlignment="1">
      <alignment vertical="center" wrapText="1"/>
    </xf>
    <xf numFmtId="0" fontId="1" fillId="2" borderId="15" xfId="0" applyFont="1" applyFill="1" applyBorder="1" applyAlignment="1">
      <alignment vertical="center" wrapText="1"/>
    </xf>
    <xf numFmtId="0" fontId="0" fillId="0" borderId="16" xfId="0" applyBorder="1"/>
    <xf numFmtId="1" fontId="28" fillId="0" borderId="1" xfId="0" applyNumberFormat="1" applyFont="1" applyBorder="1" applyAlignment="1">
      <alignment vertical="center" wrapText="1"/>
    </xf>
    <xf numFmtId="1" fontId="27" fillId="0" borderId="1" xfId="0" applyNumberFormat="1" applyFont="1" applyBorder="1"/>
    <xf numFmtId="164" fontId="1" fillId="0" borderId="1" xfId="0" applyNumberFormat="1" applyFont="1" applyBorder="1" applyAlignment="1">
      <alignment vertical="center" wrapText="1"/>
    </xf>
    <xf numFmtId="164" fontId="1" fillId="4" borderId="1" xfId="0" applyNumberFormat="1" applyFont="1" applyFill="1" applyBorder="1" applyAlignment="1">
      <alignment vertical="center" wrapText="1"/>
    </xf>
    <xf numFmtId="165" fontId="1" fillId="4" borderId="1" xfId="0" applyNumberFormat="1" applyFont="1" applyFill="1" applyBorder="1" applyAlignment="1">
      <alignment vertical="center" wrapText="1"/>
    </xf>
    <xf numFmtId="0" fontId="7" fillId="0" borderId="0" xfId="0" applyFont="1" applyAlignment="1">
      <alignment horizontal="center" vertical="center" wrapText="1"/>
    </xf>
    <xf numFmtId="0" fontId="0" fillId="0" borderId="0" xfId="0" applyAlignment="1">
      <alignment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27" fillId="0" borderId="0" xfId="0" applyFont="1"/>
    <xf numFmtId="0" fontId="29" fillId="0" borderId="12" xfId="0" applyFont="1" applyBorder="1" applyAlignment="1">
      <alignment vertical="center" wrapText="1"/>
    </xf>
    <xf numFmtId="0" fontId="0" fillId="0" borderId="3" xfId="0" applyBorder="1" applyAlignment="1">
      <alignment horizontal="center" vertical="center" wrapText="1"/>
    </xf>
    <xf numFmtId="2" fontId="1" fillId="0" borderId="0" xfId="0" applyNumberFormat="1" applyFont="1"/>
    <xf numFmtId="0" fontId="27"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vertical="center" wrapText="1"/>
    </xf>
    <xf numFmtId="0" fontId="0" fillId="0" borderId="1" xfId="0" applyBorder="1" applyAlignment="1">
      <alignment vertical="center" wrapText="1"/>
    </xf>
    <xf numFmtId="0" fontId="1" fillId="0" borderId="2" xfId="0" applyFont="1" applyBorder="1" applyAlignment="1">
      <alignment vertical="center" wrapText="1"/>
    </xf>
    <xf numFmtId="0" fontId="0" fillId="0" borderId="2" xfId="0" applyBorder="1" applyAlignment="1">
      <alignment vertical="center" wrapText="1"/>
    </xf>
    <xf numFmtId="49" fontId="1" fillId="0" borderId="2" xfId="0" applyNumberFormat="1" applyFont="1" applyBorder="1" applyAlignment="1">
      <alignment horizontal="center" vertical="center" wrapText="1"/>
    </xf>
    <xf numFmtId="49" fontId="0" fillId="0" borderId="10" xfId="0" applyNumberFormat="1" applyBorder="1" applyAlignment="1">
      <alignment horizontal="center" vertical="center" wrapText="1"/>
    </xf>
    <xf numFmtId="0" fontId="1" fillId="0" borderId="2" xfId="0" applyFont="1" applyBorder="1" applyAlignment="1">
      <alignment horizontal="center" vertical="center" wrapText="1"/>
    </xf>
    <xf numFmtId="0" fontId="0" fillId="0" borderId="10" xfId="0" applyBorder="1" applyAlignment="1">
      <alignment horizontal="center" vertical="center" wrapText="1"/>
    </xf>
    <xf numFmtId="0" fontId="1" fillId="0" borderId="3" xfId="0"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7" fillId="0" borderId="0" xfId="0" applyFont="1" applyAlignment="1">
      <alignment vertical="center" wrapText="1"/>
    </xf>
    <xf numFmtId="0" fontId="8" fillId="0" borderId="0" xfId="0" applyFont="1"/>
    <xf numFmtId="0" fontId="1" fillId="0" borderId="2" xfId="0" applyFont="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10" xfId="0" applyBorder="1" applyAlignment="1">
      <alignment horizontal="center" vertical="center" textRotation="90" wrapText="1"/>
    </xf>
    <xf numFmtId="0" fontId="1" fillId="0" borderId="0" xfId="0" applyFont="1" applyAlignment="1">
      <alignment vertical="center" wrapText="1"/>
    </xf>
    <xf numFmtId="0" fontId="0" fillId="0" borderId="0" xfId="0"/>
    <xf numFmtId="0" fontId="0" fillId="0" borderId="0" xfId="0" applyAlignment="1">
      <alignment vertical="center" wrapText="1"/>
    </xf>
    <xf numFmtId="0" fontId="5" fillId="0" borderId="0" xfId="0" applyFont="1" applyAlignment="1">
      <alignment vertical="center"/>
    </xf>
    <xf numFmtId="0" fontId="5" fillId="0" borderId="1" xfId="0" applyFont="1" applyBorder="1" applyAlignment="1">
      <alignment vertical="center" wrapText="1"/>
    </xf>
    <xf numFmtId="0" fontId="1" fillId="0" borderId="0" xfId="0" applyFont="1" applyAlignment="1">
      <alignment vertical="center"/>
    </xf>
    <xf numFmtId="0" fontId="25" fillId="0" borderId="0" xfId="0" applyFont="1"/>
    <xf numFmtId="0" fontId="1" fillId="0" borderId="0" xfId="0" applyFont="1" applyAlignment="1">
      <alignment horizontal="right" vertical="center"/>
    </xf>
    <xf numFmtId="0" fontId="0" fillId="0" borderId="0" xfId="0" applyAlignment="1">
      <alignment horizontal="right"/>
    </xf>
    <xf numFmtId="0" fontId="0" fillId="0" borderId="0" xfId="0" applyAlignment="1">
      <alignment wrapText="1"/>
    </xf>
    <xf numFmtId="0" fontId="1" fillId="0" borderId="1" xfId="0" applyFont="1" applyBorder="1" applyAlignment="1">
      <alignment horizontal="center" vertical="center" wrapText="1"/>
    </xf>
    <xf numFmtId="0" fontId="3" fillId="0" borderId="0" xfId="0" applyFont="1" applyAlignment="1">
      <alignment vertical="center" wrapText="1"/>
    </xf>
    <xf numFmtId="0" fontId="7"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vertical="center" wrapText="1"/>
    </xf>
    <xf numFmtId="0" fontId="4" fillId="0" borderId="1" xfId="0" applyFont="1" applyBorder="1" applyAlignment="1">
      <alignment vertical="center" wrapText="1"/>
    </xf>
    <xf numFmtId="166" fontId="4" fillId="0" borderId="1" xfId="0" applyNumberFormat="1" applyFont="1" applyBorder="1" applyAlignment="1">
      <alignment vertical="center" wrapText="1"/>
    </xf>
    <xf numFmtId="0" fontId="1" fillId="3" borderId="1" xfId="0" applyFont="1" applyFill="1" applyBorder="1" applyAlignment="1">
      <alignment vertical="center" wrapText="1"/>
    </xf>
    <xf numFmtId="0" fontId="1" fillId="2" borderId="1" xfId="0" applyFont="1" applyFill="1" applyBorder="1" applyAlignment="1">
      <alignment vertical="center" wrapText="1"/>
    </xf>
    <xf numFmtId="0" fontId="8" fillId="0" borderId="1" xfId="0" applyFont="1" applyBorder="1" applyAlignment="1">
      <alignment horizontal="center" vertical="center" wrapText="1"/>
    </xf>
    <xf numFmtId="0" fontId="4" fillId="0" borderId="3" xfId="0" applyFont="1" applyBorder="1" applyAlignment="1">
      <alignment vertical="center" wrapText="1"/>
    </xf>
    <xf numFmtId="0" fontId="10" fillId="2" borderId="1" xfId="0" applyFont="1" applyFill="1" applyBorder="1" applyAlignment="1">
      <alignment horizontal="center" vertical="center" wrapText="1"/>
    </xf>
    <xf numFmtId="0" fontId="10" fillId="0" borderId="3" xfId="0" applyFont="1" applyBorder="1" applyAlignment="1">
      <alignment vertical="center" wrapText="1"/>
    </xf>
    <xf numFmtId="0" fontId="10" fillId="0" borderId="6" xfId="0" applyFon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0" borderId="6" xfId="0" applyFont="1" applyBorder="1" applyAlignment="1">
      <alignment vertical="center" wrapText="1"/>
    </xf>
    <xf numFmtId="0" fontId="4" fillId="0" borderId="8" xfId="0" applyFont="1" applyBorder="1" applyAlignment="1">
      <alignment vertical="center" wrapText="1"/>
    </xf>
    <xf numFmtId="0" fontId="17" fillId="0" borderId="6" xfId="0" applyFont="1" applyBorder="1" applyAlignment="1">
      <alignment vertical="center" wrapText="1"/>
    </xf>
    <xf numFmtId="0" fontId="17" fillId="0" borderId="13" xfId="0" applyFont="1" applyBorder="1" applyAlignment="1">
      <alignment vertical="center" wrapText="1"/>
    </xf>
    <xf numFmtId="0" fontId="0" fillId="0" borderId="13" xfId="0" applyBorder="1" applyAlignment="1">
      <alignment vertical="center" wrapText="1"/>
    </xf>
    <xf numFmtId="0" fontId="17" fillId="0" borderId="8" xfId="0" applyFont="1" applyBorder="1" applyAlignment="1">
      <alignment vertical="center" wrapText="1"/>
    </xf>
    <xf numFmtId="0" fontId="17" fillId="0" borderId="11" xfId="0" applyFont="1" applyBorder="1" applyAlignment="1">
      <alignment vertical="center" wrapText="1"/>
    </xf>
    <xf numFmtId="0" fontId="0" fillId="0" borderId="11" xfId="0" applyBorder="1" applyAlignment="1">
      <alignment vertical="center" wrapText="1"/>
    </xf>
    <xf numFmtId="0" fontId="4" fillId="2" borderId="3" xfId="0" applyFont="1" applyFill="1" applyBorder="1" applyAlignment="1">
      <alignment horizontal="center" vertical="center" wrapText="1"/>
    </xf>
    <xf numFmtId="0" fontId="0" fillId="0" borderId="5" xfId="0" applyBorder="1" applyAlignment="1">
      <alignment horizontal="center" vertical="center" wrapText="1"/>
    </xf>
    <xf numFmtId="0" fontId="10" fillId="0" borderId="2" xfId="0" applyFont="1" applyBorder="1" applyAlignment="1">
      <alignment horizontal="center" vertical="center" textRotation="90" wrapText="1"/>
    </xf>
    <xf numFmtId="0" fontId="10" fillId="0" borderId="10" xfId="0" applyFont="1" applyBorder="1" applyAlignment="1">
      <alignment horizontal="center" vertical="center" textRotation="90" wrapText="1"/>
    </xf>
    <xf numFmtId="0" fontId="4" fillId="0" borderId="2" xfId="0" applyFont="1" applyBorder="1" applyAlignment="1">
      <alignment horizontal="center" vertical="center" wrapText="1"/>
    </xf>
    <xf numFmtId="0" fontId="24" fillId="0" borderId="10" xfId="0" applyFont="1" applyBorder="1" applyAlignment="1">
      <alignment horizontal="center" vertical="center" wrapText="1"/>
    </xf>
    <xf numFmtId="0" fontId="4" fillId="0" borderId="2" xfId="0" applyFont="1" applyBorder="1" applyAlignment="1">
      <alignment vertical="center" wrapText="1"/>
    </xf>
    <xf numFmtId="0" fontId="4" fillId="0" borderId="10" xfId="0" applyFont="1" applyBorder="1" applyAlignment="1">
      <alignment vertical="center" wrapText="1"/>
    </xf>
    <xf numFmtId="0" fontId="15" fillId="0" borderId="11" xfId="0" applyFont="1" applyBorder="1" applyAlignment="1">
      <alignment vertical="center" wrapText="1"/>
    </xf>
    <xf numFmtId="0" fontId="16" fillId="0" borderId="11" xfId="0" applyFont="1" applyBorder="1" applyAlignment="1">
      <alignment wrapText="1"/>
    </xf>
    <xf numFmtId="0" fontId="5" fillId="0" borderId="0" xfId="0" applyFont="1" applyAlignment="1">
      <alignment horizontal="center" vertical="center" wrapText="1"/>
    </xf>
    <xf numFmtId="0" fontId="5" fillId="0" borderId="0" xfId="0" applyFont="1" applyAlignment="1">
      <alignment wrapText="1"/>
    </xf>
    <xf numFmtId="0" fontId="1" fillId="0" borderId="0" xfId="0" applyFont="1" applyAlignment="1">
      <alignment horizontal="center" vertical="center" wrapText="1"/>
    </xf>
    <xf numFmtId="0" fontId="1" fillId="0" borderId="0" xfId="0" applyFont="1" applyAlignment="1">
      <alignment wrapText="1"/>
    </xf>
    <xf numFmtId="0" fontId="7" fillId="0" borderId="0" xfId="0" applyFont="1" applyAlignment="1">
      <alignment horizontal="center" vertical="center" wrapText="1"/>
    </xf>
    <xf numFmtId="0" fontId="7"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wrapText="1"/>
    </xf>
    <xf numFmtId="0" fontId="5" fillId="0" borderId="0" xfId="0" applyFont="1" applyAlignment="1">
      <alignment vertical="center" wrapText="1"/>
    </xf>
    <xf numFmtId="0" fontId="4" fillId="0" borderId="0" xfId="0" applyFont="1" applyAlignment="1">
      <alignment vertical="center" wrapText="1"/>
    </xf>
    <xf numFmtId="0" fontId="11" fillId="0" borderId="0" xfId="0" applyFont="1" applyAlignment="1">
      <alignment wrapText="1"/>
    </xf>
    <xf numFmtId="0" fontId="4" fillId="0" borderId="0" xfId="0" applyFont="1" applyAlignment="1">
      <alignment horizontal="justify" vertical="center" wrapText="1"/>
    </xf>
    <xf numFmtId="0" fontId="12" fillId="0" borderId="0" xfId="0" applyFont="1" applyAlignment="1">
      <alignment horizontal="justify" vertical="center" wrapText="1"/>
    </xf>
    <xf numFmtId="0" fontId="13" fillId="0" borderId="0" xfId="0" applyFont="1" applyAlignment="1">
      <alignment wrapText="1"/>
    </xf>
    <xf numFmtId="0" fontId="11" fillId="0" borderId="1" xfId="0" applyFont="1" applyBorder="1"/>
    <xf numFmtId="0" fontId="4" fillId="0" borderId="1" xfId="0" applyFont="1" applyBorder="1" applyAlignment="1">
      <alignment horizontal="left" vertical="center" wrapText="1"/>
    </xf>
    <xf numFmtId="0" fontId="11" fillId="0" borderId="1" xfId="0" applyFont="1" applyBorder="1" applyAlignment="1">
      <alignment horizontal="left"/>
    </xf>
    <xf numFmtId="0" fontId="10" fillId="0" borderId="2"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7" fillId="0" borderId="2" xfId="0" applyFont="1" applyBorder="1" applyAlignment="1">
      <alignment vertical="center" textRotation="90" wrapText="1"/>
    </xf>
    <xf numFmtId="0" fontId="17" fillId="0" borderId="12" xfId="0" applyFont="1" applyBorder="1" applyAlignment="1">
      <alignment vertical="center" textRotation="90" wrapText="1"/>
    </xf>
    <xf numFmtId="0" fontId="17" fillId="0" borderId="10" xfId="0" applyFont="1" applyBorder="1" applyAlignment="1">
      <alignment vertical="center" textRotation="90" wrapText="1"/>
    </xf>
    <xf numFmtId="0" fontId="19" fillId="0" borderId="10" xfId="0" applyFont="1" applyBorder="1" applyAlignment="1">
      <alignment horizontal="center" vertical="center" wrapText="1"/>
    </xf>
    <xf numFmtId="0" fontId="17" fillId="0" borderId="1"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2" fontId="4" fillId="0" borderId="1" xfId="0" applyNumberFormat="1" applyFont="1" applyBorder="1" applyAlignment="1">
      <alignment vertical="center" wrapText="1"/>
    </xf>
    <xf numFmtId="0" fontId="10" fillId="0" borderId="2" xfId="0" applyFont="1" applyBorder="1" applyAlignment="1">
      <alignment vertical="center" wrapText="1"/>
    </xf>
    <xf numFmtId="0" fontId="19" fillId="0" borderId="10" xfId="0" applyFont="1" applyBorder="1" applyAlignment="1">
      <alignment vertical="center" wrapText="1"/>
    </xf>
    <xf numFmtId="49" fontId="4" fillId="0" borderId="1" xfId="0" applyNumberFormat="1" applyFont="1" applyBorder="1" applyAlignment="1">
      <alignment vertical="center" wrapText="1"/>
    </xf>
    <xf numFmtId="0" fontId="10" fillId="0" borderId="10" xfId="0" applyFont="1" applyBorder="1" applyAlignment="1">
      <alignment vertical="center" wrapText="1"/>
    </xf>
    <xf numFmtId="49" fontId="4" fillId="0" borderId="2" xfId="0" applyNumberFormat="1" applyFont="1" applyBorder="1" applyAlignment="1">
      <alignment vertical="center" wrapText="1"/>
    </xf>
    <xf numFmtId="49" fontId="4" fillId="0" borderId="10" xfId="0" applyNumberFormat="1" applyFont="1" applyBorder="1" applyAlignment="1">
      <alignment vertical="center" wrapText="1"/>
    </xf>
    <xf numFmtId="1" fontId="4" fillId="0" borderId="1" xfId="0" applyNumberFormat="1" applyFont="1" applyBorder="1" applyAlignment="1">
      <alignment vertical="center" wrapText="1"/>
    </xf>
    <xf numFmtId="0" fontId="17" fillId="0" borderId="2" xfId="0" applyFont="1" applyBorder="1" applyAlignment="1">
      <alignment vertical="center" wrapText="1"/>
    </xf>
    <xf numFmtId="0" fontId="21" fillId="0" borderId="10" xfId="0" applyFont="1" applyBorder="1" applyAlignment="1">
      <alignment vertical="center" wrapText="1"/>
    </xf>
    <xf numFmtId="0" fontId="21" fillId="0" borderId="12" xfId="0" applyFont="1" applyBorder="1" applyAlignment="1">
      <alignment wrapText="1"/>
    </xf>
    <xf numFmtId="0" fontId="21" fillId="0" borderId="10" xfId="0" applyFont="1" applyBorder="1" applyAlignment="1">
      <alignment wrapText="1"/>
    </xf>
    <xf numFmtId="0" fontId="17" fillId="0" borderId="3" xfId="0" applyFont="1" applyBorder="1" applyAlignment="1">
      <alignment vertical="center" wrapText="1"/>
    </xf>
    <xf numFmtId="0" fontId="0" fillId="0" borderId="12" xfId="0" applyBorder="1" applyAlignment="1">
      <alignment wrapText="1"/>
    </xf>
    <xf numFmtId="0" fontId="0" fillId="0" borderId="10" xfId="0" applyBorder="1" applyAlignment="1">
      <alignment wrapText="1"/>
    </xf>
    <xf numFmtId="0" fontId="0" fillId="0" borderId="12" xfId="0" applyBorder="1" applyAlignment="1">
      <alignment vertical="center" wrapText="1"/>
    </xf>
    <xf numFmtId="0" fontId="17" fillId="0" borderId="5" xfId="0" applyFont="1" applyBorder="1" applyAlignment="1">
      <alignment vertical="center" wrapText="1"/>
    </xf>
    <xf numFmtId="0" fontId="17" fillId="0" borderId="7" xfId="0" applyFont="1" applyBorder="1" applyAlignment="1">
      <alignment vertical="center" wrapText="1"/>
    </xf>
    <xf numFmtId="0" fontId="23" fillId="0" borderId="0" xfId="0" applyFont="1" applyAlignment="1">
      <alignment vertical="center" wrapText="1"/>
    </xf>
    <xf numFmtId="0" fontId="24" fillId="0" borderId="0" xfId="0" applyFont="1" applyAlignment="1">
      <alignment vertical="center" wrapText="1"/>
    </xf>
    <xf numFmtId="0" fontId="24" fillId="0" borderId="0" xfId="0" applyFont="1"/>
    <xf numFmtId="0" fontId="22" fillId="0" borderId="0" xfId="0" applyFont="1" applyAlignment="1">
      <alignment vertical="center" wrapText="1"/>
    </xf>
    <xf numFmtId="0" fontId="22" fillId="0" borderId="0" xfId="0" applyFont="1"/>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17"/>
  <sheetViews>
    <sheetView topLeftCell="B27" zoomScale="120" zoomScaleNormal="120" workbookViewId="0">
      <selection activeCell="D46" sqref="D46"/>
    </sheetView>
  </sheetViews>
  <sheetFormatPr defaultRowHeight="14.4" x14ac:dyDescent="0.3"/>
  <cols>
    <col min="1" max="1" width="25.109375" customWidth="1"/>
    <col min="2" max="2" width="6.6640625" style="24" customWidth="1"/>
    <col min="3" max="3" width="8.88671875" customWidth="1"/>
    <col min="5" max="5" width="9.33203125" customWidth="1"/>
    <col min="6" max="7" width="6.5546875" customWidth="1"/>
    <col min="8" max="8" width="7.5546875" customWidth="1"/>
    <col min="9" max="9" width="9.33203125" customWidth="1"/>
    <col min="10" max="10" width="9.109375" style="91" hidden="1" customWidth="1"/>
    <col min="11" max="20" width="9.109375" hidden="1" customWidth="1"/>
    <col min="21" max="28" width="9.109375" customWidth="1"/>
  </cols>
  <sheetData>
    <row r="1" spans="1:9" ht="17.25" customHeight="1" x14ac:dyDescent="0.3">
      <c r="A1" s="121" t="s">
        <v>0</v>
      </c>
      <c r="B1" s="122"/>
      <c r="C1" s="122"/>
      <c r="D1" s="122"/>
      <c r="E1" s="122"/>
      <c r="F1" s="122"/>
      <c r="G1" s="122"/>
      <c r="H1" s="122"/>
      <c r="I1" s="122"/>
    </row>
    <row r="2" spans="1:9" x14ac:dyDescent="0.3">
      <c r="A2" s="121" t="s">
        <v>1</v>
      </c>
      <c r="B2" s="122"/>
      <c r="C2" s="122"/>
      <c r="D2" s="122"/>
      <c r="E2" s="122"/>
      <c r="F2" s="122"/>
      <c r="G2" s="122"/>
      <c r="H2" s="122"/>
      <c r="I2" s="122"/>
    </row>
    <row r="3" spans="1:9" x14ac:dyDescent="0.3">
      <c r="A3" s="121" t="s">
        <v>2</v>
      </c>
      <c r="B3" s="122"/>
      <c r="C3" s="122"/>
      <c r="D3" s="122"/>
      <c r="E3" s="122"/>
      <c r="F3" s="122"/>
      <c r="G3" s="122"/>
      <c r="H3" s="122"/>
      <c r="I3" s="122"/>
    </row>
    <row r="4" spans="1:9" x14ac:dyDescent="0.3">
      <c r="A4" s="121" t="s">
        <v>3</v>
      </c>
      <c r="B4" s="122"/>
      <c r="C4" s="122"/>
      <c r="D4" s="122"/>
      <c r="E4" s="122"/>
      <c r="F4" s="122"/>
      <c r="G4" s="122"/>
      <c r="H4" s="122"/>
      <c r="I4" s="122"/>
    </row>
    <row r="5" spans="1:9" ht="12" customHeight="1" x14ac:dyDescent="0.3">
      <c r="A5" s="1"/>
    </row>
    <row r="6" spans="1:9" x14ac:dyDescent="0.3">
      <c r="A6" s="114" t="s">
        <v>315</v>
      </c>
      <c r="B6" s="123"/>
      <c r="C6" s="123"/>
      <c r="D6" s="123"/>
      <c r="E6" s="123"/>
      <c r="F6" s="123"/>
      <c r="G6" s="123"/>
      <c r="H6" s="123"/>
      <c r="I6" s="123"/>
    </row>
    <row r="7" spans="1:9" x14ac:dyDescent="0.3">
      <c r="A7" s="114" t="s">
        <v>4</v>
      </c>
      <c r="B7" s="123"/>
      <c r="C7" s="123"/>
      <c r="D7" s="123"/>
      <c r="E7" s="123"/>
      <c r="F7" s="123"/>
      <c r="G7" s="123"/>
      <c r="H7" s="123"/>
      <c r="I7" s="123"/>
    </row>
    <row r="8" spans="1:9" x14ac:dyDescent="0.3">
      <c r="A8" s="114" t="s">
        <v>316</v>
      </c>
      <c r="B8" s="123"/>
      <c r="C8" s="123"/>
      <c r="D8" s="123"/>
      <c r="E8" s="123"/>
      <c r="F8" s="123"/>
      <c r="G8" s="123"/>
      <c r="H8" s="123"/>
      <c r="I8" s="123"/>
    </row>
    <row r="9" spans="1:9" x14ac:dyDescent="0.3">
      <c r="A9" s="114" t="s">
        <v>5</v>
      </c>
      <c r="B9" s="123"/>
      <c r="C9" s="123"/>
      <c r="D9" s="123"/>
      <c r="E9" s="123"/>
      <c r="F9" s="123"/>
      <c r="G9" s="123"/>
      <c r="H9" s="123"/>
      <c r="I9" s="123"/>
    </row>
    <row r="10" spans="1:9" x14ac:dyDescent="0.3">
      <c r="A10" s="114" t="s">
        <v>6</v>
      </c>
      <c r="B10" s="123"/>
      <c r="C10" s="123"/>
      <c r="D10" s="123"/>
      <c r="E10" s="123"/>
      <c r="F10" s="123"/>
      <c r="G10" s="123"/>
      <c r="H10" s="123"/>
      <c r="I10" s="123"/>
    </row>
    <row r="11" spans="1:9" x14ac:dyDescent="0.3">
      <c r="A11" s="2"/>
      <c r="B11" s="25"/>
    </row>
    <row r="12" spans="1:9" x14ac:dyDescent="0.3">
      <c r="A12" s="114" t="s">
        <v>317</v>
      </c>
      <c r="B12" s="123"/>
      <c r="C12" s="123"/>
      <c r="D12" s="123"/>
      <c r="E12" s="123"/>
      <c r="F12" s="123"/>
      <c r="G12" s="123"/>
      <c r="H12" s="123"/>
      <c r="I12" s="123"/>
    </row>
    <row r="13" spans="1:9" x14ac:dyDescent="0.3">
      <c r="A13" s="114" t="s">
        <v>318</v>
      </c>
      <c r="B13" s="123"/>
      <c r="C13" s="123"/>
      <c r="D13" s="123"/>
      <c r="E13" s="123"/>
      <c r="F13" s="123"/>
      <c r="G13" s="123"/>
      <c r="H13" s="123"/>
      <c r="I13" s="123"/>
    </row>
    <row r="14" spans="1:9" x14ac:dyDescent="0.3">
      <c r="A14" s="114" t="s">
        <v>7</v>
      </c>
      <c r="B14" s="123"/>
      <c r="C14" s="123"/>
      <c r="D14" s="123"/>
      <c r="E14" s="123"/>
      <c r="F14" s="123"/>
      <c r="G14" s="123"/>
      <c r="H14" s="123"/>
      <c r="I14" s="123"/>
    </row>
    <row r="15" spans="1:9" x14ac:dyDescent="0.3">
      <c r="A15" s="114" t="s">
        <v>8</v>
      </c>
      <c r="B15" s="115"/>
      <c r="C15" s="115"/>
      <c r="D15" s="115"/>
      <c r="E15" s="115"/>
      <c r="F15" s="115"/>
      <c r="G15" s="115"/>
      <c r="H15" s="115"/>
      <c r="I15" s="115"/>
    </row>
    <row r="16" spans="1:9" x14ac:dyDescent="0.3">
      <c r="A16" s="114"/>
      <c r="B16" s="114"/>
      <c r="C16" s="114"/>
      <c r="D16" s="114"/>
      <c r="E16" s="114"/>
      <c r="F16" s="116"/>
      <c r="G16" s="2"/>
      <c r="H16" s="98" t="s">
        <v>9</v>
      </c>
      <c r="I16" s="99"/>
    </row>
    <row r="17" spans="1:9" x14ac:dyDescent="0.3">
      <c r="A17" s="114"/>
      <c r="B17" s="114"/>
      <c r="C17" s="114"/>
      <c r="D17" s="114"/>
      <c r="E17" s="114"/>
      <c r="F17" s="116"/>
      <c r="G17" s="2" t="s">
        <v>313</v>
      </c>
      <c r="H17" s="100">
        <v>2023</v>
      </c>
      <c r="I17" s="101"/>
    </row>
    <row r="18" spans="1:9" ht="21" customHeight="1" x14ac:dyDescent="0.3">
      <c r="A18" s="106" t="s">
        <v>10</v>
      </c>
      <c r="B18" s="107"/>
      <c r="C18" s="108"/>
      <c r="D18" s="98" t="s">
        <v>11</v>
      </c>
      <c r="E18" s="99"/>
      <c r="F18" s="99"/>
      <c r="G18" s="106" t="s">
        <v>12</v>
      </c>
      <c r="H18" s="108"/>
      <c r="I18" s="7">
        <v>43131772</v>
      </c>
    </row>
    <row r="19" spans="1:9" x14ac:dyDescent="0.3">
      <c r="A19" s="106" t="s">
        <v>13</v>
      </c>
      <c r="B19" s="107"/>
      <c r="C19" s="108"/>
      <c r="D19" s="106" t="s">
        <v>14</v>
      </c>
      <c r="E19" s="107"/>
      <c r="F19" s="108"/>
      <c r="G19" s="106" t="s">
        <v>15</v>
      </c>
      <c r="H19" s="108"/>
      <c r="I19" s="7"/>
    </row>
    <row r="20" spans="1:9" ht="15" customHeight="1" x14ac:dyDescent="0.3">
      <c r="A20" s="106" t="s">
        <v>16</v>
      </c>
      <c r="B20" s="107"/>
      <c r="C20" s="108"/>
      <c r="D20" s="106" t="s">
        <v>17</v>
      </c>
      <c r="E20" s="107"/>
      <c r="F20" s="108"/>
      <c r="G20" s="106" t="s">
        <v>18</v>
      </c>
      <c r="H20" s="108"/>
      <c r="I20" s="7"/>
    </row>
    <row r="21" spans="1:9" x14ac:dyDescent="0.3">
      <c r="A21" s="106" t="s">
        <v>19</v>
      </c>
      <c r="B21" s="107"/>
      <c r="C21" s="108"/>
      <c r="D21" s="106" t="s">
        <v>20</v>
      </c>
      <c r="E21" s="107"/>
      <c r="F21" s="108"/>
      <c r="G21" s="106" t="s">
        <v>21</v>
      </c>
      <c r="H21" s="108"/>
      <c r="I21" s="7"/>
    </row>
    <row r="22" spans="1:9" ht="28.5" customHeight="1" x14ac:dyDescent="0.3">
      <c r="A22" s="106" t="s">
        <v>22</v>
      </c>
      <c r="B22" s="107"/>
      <c r="C22" s="108"/>
      <c r="D22" s="106" t="s">
        <v>23</v>
      </c>
      <c r="E22" s="107"/>
      <c r="F22" s="108"/>
      <c r="G22" s="106" t="s">
        <v>24</v>
      </c>
      <c r="H22" s="108"/>
      <c r="I22" s="7"/>
    </row>
    <row r="23" spans="1:9" x14ac:dyDescent="0.3">
      <c r="A23" s="106" t="s">
        <v>25</v>
      </c>
      <c r="B23" s="107"/>
      <c r="C23" s="108"/>
      <c r="D23" s="106" t="s">
        <v>26</v>
      </c>
      <c r="E23" s="107"/>
      <c r="F23" s="108"/>
      <c r="G23" s="106" t="s">
        <v>27</v>
      </c>
      <c r="H23" s="108"/>
      <c r="I23" s="7"/>
    </row>
    <row r="24" spans="1:9" x14ac:dyDescent="0.3">
      <c r="A24" s="106" t="s">
        <v>30</v>
      </c>
      <c r="B24" s="107"/>
      <c r="C24" s="108"/>
      <c r="D24" s="106" t="s">
        <v>31</v>
      </c>
      <c r="E24" s="107"/>
      <c r="F24" s="108"/>
      <c r="G24" s="106" t="s">
        <v>28</v>
      </c>
      <c r="H24" s="108"/>
      <c r="I24" s="7" t="s">
        <v>29</v>
      </c>
    </row>
    <row r="25" spans="1:9" ht="26.4" x14ac:dyDescent="0.3">
      <c r="A25" s="106" t="s">
        <v>32</v>
      </c>
      <c r="B25" s="107"/>
      <c r="C25" s="108"/>
      <c r="D25" s="106" t="s">
        <v>33</v>
      </c>
      <c r="E25" s="107"/>
      <c r="F25" s="108"/>
      <c r="G25" s="111" t="s">
        <v>34</v>
      </c>
      <c r="H25" s="66" t="s">
        <v>441</v>
      </c>
      <c r="I25" s="7" t="s">
        <v>442</v>
      </c>
    </row>
    <row r="26" spans="1:9" ht="26.4" x14ac:dyDescent="0.3">
      <c r="A26" s="106" t="s">
        <v>35</v>
      </c>
      <c r="B26" s="107"/>
      <c r="C26" s="108"/>
      <c r="D26" s="106">
        <v>97</v>
      </c>
      <c r="E26" s="107"/>
      <c r="F26" s="108"/>
      <c r="G26" s="112"/>
      <c r="H26" s="66" t="s">
        <v>438</v>
      </c>
      <c r="I26" s="7" t="s">
        <v>443</v>
      </c>
    </row>
    <row r="27" spans="1:9" ht="38.25" customHeight="1" x14ac:dyDescent="0.3">
      <c r="A27" s="106" t="s">
        <v>36</v>
      </c>
      <c r="B27" s="107"/>
      <c r="C27" s="108"/>
      <c r="D27" s="106" t="s">
        <v>37</v>
      </c>
      <c r="E27" s="107"/>
      <c r="F27" s="108"/>
      <c r="G27" s="112"/>
      <c r="H27" s="66" t="s">
        <v>447</v>
      </c>
      <c r="I27" s="7" t="s">
        <v>446</v>
      </c>
    </row>
    <row r="28" spans="1:9" ht="26.4" x14ac:dyDescent="0.3">
      <c r="A28" s="106" t="s">
        <v>38</v>
      </c>
      <c r="B28" s="107"/>
      <c r="C28" s="108"/>
      <c r="D28" s="106" t="s">
        <v>39</v>
      </c>
      <c r="E28" s="107"/>
      <c r="F28" s="108"/>
      <c r="G28" s="112"/>
      <c r="H28" s="66" t="s">
        <v>439</v>
      </c>
      <c r="I28" s="7" t="s">
        <v>444</v>
      </c>
    </row>
    <row r="29" spans="1:9" x14ac:dyDescent="0.3">
      <c r="A29" s="106" t="s">
        <v>40</v>
      </c>
      <c r="B29" s="107"/>
      <c r="C29" s="108"/>
      <c r="D29" s="106" t="s">
        <v>437</v>
      </c>
      <c r="E29" s="107"/>
      <c r="F29" s="108"/>
      <c r="G29" s="113"/>
      <c r="H29" s="66" t="s">
        <v>440</v>
      </c>
      <c r="I29" s="7" t="s">
        <v>445</v>
      </c>
    </row>
    <row r="30" spans="1:9" ht="9.75" customHeight="1" x14ac:dyDescent="0.3"/>
    <row r="31" spans="1:9" x14ac:dyDescent="0.3">
      <c r="A31" s="117" t="s">
        <v>431</v>
      </c>
      <c r="B31" s="117"/>
      <c r="C31" s="117"/>
      <c r="D31" s="117"/>
      <c r="E31" s="117"/>
      <c r="F31" s="117"/>
      <c r="G31" s="117"/>
      <c r="H31" s="117"/>
      <c r="I31" s="117"/>
    </row>
    <row r="32" spans="1:9" x14ac:dyDescent="0.3">
      <c r="A32" s="119" t="s">
        <v>41</v>
      </c>
      <c r="B32" s="115"/>
      <c r="C32" s="115"/>
      <c r="D32" s="115"/>
      <c r="E32" s="115"/>
      <c r="F32" s="115"/>
      <c r="G32" s="115"/>
      <c r="H32" s="115"/>
      <c r="I32" s="115"/>
    </row>
    <row r="33" spans="1:20" ht="18.75" customHeight="1" x14ac:dyDescent="0.3">
      <c r="A33" s="117" t="s">
        <v>42</v>
      </c>
      <c r="B33" s="120"/>
      <c r="C33" s="120"/>
      <c r="D33" s="120"/>
      <c r="E33" s="120"/>
      <c r="F33" s="120"/>
      <c r="G33" s="120"/>
      <c r="H33" s="120"/>
      <c r="I33" s="120"/>
    </row>
    <row r="34" spans="1:20" ht="7.5" customHeight="1" x14ac:dyDescent="0.3"/>
    <row r="35" spans="1:20" ht="27" customHeight="1" thickBot="1" x14ac:dyDescent="0.35">
      <c r="A35" s="98"/>
      <c r="B35" s="102" t="s">
        <v>154</v>
      </c>
      <c r="C35" s="104" t="s">
        <v>432</v>
      </c>
      <c r="D35" s="104" t="s">
        <v>433</v>
      </c>
      <c r="E35" s="104" t="s">
        <v>434</v>
      </c>
      <c r="F35" s="124" t="s">
        <v>43</v>
      </c>
      <c r="G35" s="124"/>
      <c r="H35" s="124"/>
      <c r="I35" s="124"/>
    </row>
    <row r="36" spans="1:20" ht="24" customHeight="1" x14ac:dyDescent="0.3">
      <c r="A36" s="98"/>
      <c r="B36" s="103"/>
      <c r="C36" s="105"/>
      <c r="D36" s="105"/>
      <c r="E36" s="105"/>
      <c r="F36" s="21" t="s">
        <v>44</v>
      </c>
      <c r="G36" s="21" t="s">
        <v>45</v>
      </c>
      <c r="H36" s="21" t="s">
        <v>46</v>
      </c>
      <c r="I36" s="21" t="s">
        <v>47</v>
      </c>
      <c r="J36" s="95" t="s">
        <v>458</v>
      </c>
      <c r="K36" s="21" t="s">
        <v>448</v>
      </c>
      <c r="L36" s="69" t="s">
        <v>453</v>
      </c>
      <c r="M36" s="69" t="s">
        <v>449</v>
      </c>
      <c r="N36" s="77" t="s">
        <v>450</v>
      </c>
      <c r="O36" s="74"/>
      <c r="P36" s="67"/>
      <c r="Q36" s="67"/>
      <c r="R36" s="97" t="s">
        <v>451</v>
      </c>
      <c r="S36" s="97"/>
      <c r="T36" s="97"/>
    </row>
    <row r="37" spans="1:20" ht="12" customHeight="1" x14ac:dyDescent="0.3">
      <c r="A37" s="5">
        <v>1</v>
      </c>
      <c r="B37" s="30">
        <v>2</v>
      </c>
      <c r="C37" s="5">
        <v>3</v>
      </c>
      <c r="D37" s="5">
        <v>4</v>
      </c>
      <c r="E37" s="5">
        <v>5</v>
      </c>
      <c r="F37" s="5">
        <v>6</v>
      </c>
      <c r="G37" s="5">
        <v>7</v>
      </c>
      <c r="H37" s="5">
        <v>8</v>
      </c>
      <c r="I37" s="5">
        <v>9</v>
      </c>
      <c r="J37" s="96"/>
      <c r="K37" s="67"/>
      <c r="L37" s="70"/>
      <c r="M37" s="70"/>
      <c r="N37" s="78"/>
      <c r="O37" s="74"/>
      <c r="P37" s="67"/>
      <c r="Q37" s="67"/>
      <c r="R37" s="67" t="s">
        <v>452</v>
      </c>
      <c r="S37" s="68">
        <v>0.64</v>
      </c>
      <c r="T37" s="68">
        <v>0.36</v>
      </c>
    </row>
    <row r="38" spans="1:20" ht="20.25" customHeight="1" x14ac:dyDescent="0.3">
      <c r="A38" s="8" t="s">
        <v>48</v>
      </c>
      <c r="B38" s="26"/>
      <c r="C38" s="4"/>
      <c r="D38" s="4"/>
      <c r="E38" s="4"/>
      <c r="F38" s="4"/>
      <c r="G38" s="4"/>
      <c r="H38" s="4"/>
      <c r="I38" s="4"/>
      <c r="J38" s="96"/>
      <c r="K38" s="67"/>
      <c r="L38" s="70"/>
      <c r="M38" s="70"/>
      <c r="N38" s="78"/>
      <c r="O38" s="74"/>
      <c r="P38" s="67"/>
      <c r="Q38" s="67"/>
      <c r="R38" s="67"/>
      <c r="S38" s="67"/>
      <c r="T38" s="67"/>
    </row>
    <row r="39" spans="1:20" ht="38.25" customHeight="1" x14ac:dyDescent="0.3">
      <c r="A39" s="4" t="s">
        <v>49</v>
      </c>
      <c r="B39" s="26" t="s">
        <v>321</v>
      </c>
      <c r="C39" s="4">
        <v>643.79999999999995</v>
      </c>
      <c r="D39" s="4">
        <v>500</v>
      </c>
      <c r="E39" s="4">
        <f>F39+G39+H39+I39</f>
        <v>10600</v>
      </c>
      <c r="F39" s="4">
        <v>2650</v>
      </c>
      <c r="G39" s="4">
        <v>2650</v>
      </c>
      <c r="H39" s="4">
        <v>2650</v>
      </c>
      <c r="I39" s="4">
        <v>2650</v>
      </c>
      <c r="J39" s="91">
        <f>N39/4</f>
        <v>2650</v>
      </c>
      <c r="K39" s="67">
        <v>600</v>
      </c>
      <c r="L39" s="70"/>
      <c r="M39" s="70">
        <v>10000</v>
      </c>
      <c r="N39" s="78">
        <f>K39+M39</f>
        <v>10600</v>
      </c>
      <c r="O39" s="74"/>
      <c r="P39" s="67"/>
      <c r="Q39" s="67"/>
      <c r="R39" s="67"/>
      <c r="S39" s="67"/>
      <c r="T39" s="67"/>
    </row>
    <row r="40" spans="1:20" ht="25.5" customHeight="1" x14ac:dyDescent="0.3">
      <c r="A40" s="4" t="s">
        <v>50</v>
      </c>
      <c r="B40" s="26" t="s">
        <v>322</v>
      </c>
      <c r="C40" s="4">
        <v>107.3</v>
      </c>
      <c r="D40" s="4">
        <v>58</v>
      </c>
      <c r="E40" s="4">
        <f>F40+G40+H40+I40</f>
        <v>1100</v>
      </c>
      <c r="F40" s="4">
        <v>275</v>
      </c>
      <c r="G40" s="4">
        <v>275</v>
      </c>
      <c r="H40" s="4">
        <v>275</v>
      </c>
      <c r="I40" s="4">
        <v>275</v>
      </c>
      <c r="J40" s="91">
        <f t="shared" ref="J40:J42" si="0">N40/4</f>
        <v>275</v>
      </c>
      <c r="K40" s="67">
        <v>100</v>
      </c>
      <c r="L40" s="70"/>
      <c r="M40" s="70">
        <v>1000</v>
      </c>
      <c r="N40" s="78">
        <f t="shared" ref="N40:N42" si="1">K40+M40</f>
        <v>1100</v>
      </c>
      <c r="O40" s="74"/>
      <c r="P40" s="67"/>
      <c r="Q40" s="67"/>
      <c r="R40" s="67"/>
      <c r="S40" s="67"/>
      <c r="T40" s="67"/>
    </row>
    <row r="41" spans="1:20" ht="18.75" customHeight="1" x14ac:dyDescent="0.3">
      <c r="A41" s="4" t="s">
        <v>51</v>
      </c>
      <c r="B41" s="26" t="s">
        <v>323</v>
      </c>
      <c r="C41" s="4"/>
      <c r="D41" s="4"/>
      <c r="E41" s="4"/>
      <c r="F41" s="4"/>
      <c r="G41" s="4"/>
      <c r="H41" s="4"/>
      <c r="I41" s="4"/>
      <c r="J41" s="91">
        <f t="shared" si="0"/>
        <v>0</v>
      </c>
      <c r="K41" s="67"/>
      <c r="L41" s="70"/>
      <c r="M41" s="70"/>
      <c r="N41" s="78">
        <f t="shared" si="1"/>
        <v>0</v>
      </c>
      <c r="O41" s="74"/>
      <c r="P41" s="67"/>
      <c r="Q41" s="67"/>
      <c r="R41" s="67"/>
      <c r="S41" s="67"/>
      <c r="T41" s="67"/>
    </row>
    <row r="42" spans="1:20" ht="25.5" customHeight="1" x14ac:dyDescent="0.3">
      <c r="A42" s="4" t="s">
        <v>52</v>
      </c>
      <c r="B42" s="26" t="s">
        <v>324</v>
      </c>
      <c r="C42" s="4"/>
      <c r="D42" s="4"/>
      <c r="E42" s="4"/>
      <c r="F42" s="4"/>
      <c r="G42" s="4"/>
      <c r="H42" s="4"/>
      <c r="I42" s="4"/>
      <c r="J42" s="91">
        <f t="shared" si="0"/>
        <v>0</v>
      </c>
      <c r="K42" s="67"/>
      <c r="L42" s="70"/>
      <c r="M42" s="70"/>
      <c r="N42" s="78">
        <f t="shared" si="1"/>
        <v>0</v>
      </c>
      <c r="O42" s="74"/>
      <c r="P42" s="67"/>
      <c r="Q42" s="67"/>
      <c r="R42" s="67"/>
      <c r="S42" s="67"/>
      <c r="T42" s="67"/>
    </row>
    <row r="43" spans="1:20" ht="10.5" customHeight="1" x14ac:dyDescent="0.3">
      <c r="A43" s="5">
        <v>1</v>
      </c>
      <c r="B43" s="30">
        <v>2</v>
      </c>
      <c r="C43" s="5">
        <v>3</v>
      </c>
      <c r="D43" s="5">
        <v>4</v>
      </c>
      <c r="E43" s="5">
        <v>5</v>
      </c>
      <c r="F43" s="5">
        <v>6</v>
      </c>
      <c r="G43" s="5">
        <v>7</v>
      </c>
      <c r="H43" s="5">
        <v>8</v>
      </c>
      <c r="I43" s="5">
        <v>9</v>
      </c>
      <c r="K43" s="67"/>
      <c r="L43" s="70"/>
      <c r="M43" s="70"/>
      <c r="N43" s="78"/>
      <c r="O43" s="74"/>
      <c r="P43" s="67"/>
      <c r="Q43" s="67"/>
      <c r="R43" s="67"/>
      <c r="S43" s="67"/>
      <c r="T43" s="67"/>
    </row>
    <row r="44" spans="1:20" ht="18.75" customHeight="1" x14ac:dyDescent="0.3">
      <c r="A44" s="4" t="s">
        <v>53</v>
      </c>
      <c r="B44" s="26" t="s">
        <v>325</v>
      </c>
      <c r="C44" s="4"/>
      <c r="D44" s="4"/>
      <c r="E44" s="4"/>
      <c r="F44" s="4"/>
      <c r="G44" s="4"/>
      <c r="H44" s="4"/>
      <c r="I44" s="4"/>
      <c r="K44" s="67"/>
      <c r="L44" s="70"/>
      <c r="M44" s="70"/>
      <c r="N44" s="78"/>
      <c r="O44" s="74"/>
      <c r="P44" s="67"/>
      <c r="Q44" s="67"/>
      <c r="R44" s="67"/>
      <c r="S44" s="67"/>
      <c r="T44" s="67"/>
    </row>
    <row r="45" spans="1:20" ht="48.75" customHeight="1" x14ac:dyDescent="0.3">
      <c r="A45" s="4" t="s">
        <v>54</v>
      </c>
      <c r="B45" s="26" t="s">
        <v>326</v>
      </c>
      <c r="C45" s="4">
        <f>C39-C40</f>
        <v>536.5</v>
      </c>
      <c r="D45" s="4">
        <f>D39-D40</f>
        <v>442</v>
      </c>
      <c r="E45" s="4">
        <f>F45+G45+H45+I45</f>
        <v>9500</v>
      </c>
      <c r="F45" s="4">
        <v>2375</v>
      </c>
      <c r="G45" s="4">
        <v>2375</v>
      </c>
      <c r="H45" s="4">
        <v>2375</v>
      </c>
      <c r="I45" s="4">
        <v>2375</v>
      </c>
      <c r="J45" s="91">
        <f>N45/4</f>
        <v>2375</v>
      </c>
      <c r="K45" s="67">
        <f>K39-K40-K41-K42</f>
        <v>500</v>
      </c>
      <c r="L45" s="70"/>
      <c r="M45" s="70">
        <f>M39-M40-M41-M42</f>
        <v>9000</v>
      </c>
      <c r="N45" s="70">
        <f>N39-N40-N41-N42</f>
        <v>9500</v>
      </c>
      <c r="O45" s="74"/>
      <c r="P45" s="67"/>
      <c r="Q45" s="67"/>
      <c r="R45" s="67"/>
      <c r="S45" s="67"/>
      <c r="T45" s="67"/>
    </row>
    <row r="46" spans="1:20" ht="30.75" customHeight="1" x14ac:dyDescent="0.3">
      <c r="A46" s="4" t="s">
        <v>55</v>
      </c>
      <c r="B46" s="26" t="s">
        <v>327</v>
      </c>
      <c r="C46" s="4">
        <v>12215.7</v>
      </c>
      <c r="D46" s="4">
        <v>15762</v>
      </c>
      <c r="E46" s="4">
        <f>F46+G46+H46+I46</f>
        <v>18000</v>
      </c>
      <c r="F46" s="4">
        <v>4500</v>
      </c>
      <c r="G46" s="4">
        <v>4500</v>
      </c>
      <c r="H46" s="4">
        <v>4500</v>
      </c>
      <c r="I46" s="4">
        <v>4500</v>
      </c>
      <c r="J46" s="91">
        <f>N46/4</f>
        <v>4500</v>
      </c>
      <c r="K46" s="67">
        <v>18000</v>
      </c>
      <c r="L46" s="70"/>
      <c r="M46" s="70"/>
      <c r="N46" s="70">
        <f>K46+L46+M46</f>
        <v>18000</v>
      </c>
      <c r="O46" s="74"/>
      <c r="P46" s="67"/>
      <c r="Q46" s="67"/>
      <c r="R46" s="67"/>
      <c r="S46" s="67"/>
      <c r="T46" s="67"/>
    </row>
    <row r="47" spans="1:20" ht="26.4" x14ac:dyDescent="0.3">
      <c r="A47" s="4" t="s">
        <v>56</v>
      </c>
      <c r="B47" s="26" t="s">
        <v>328</v>
      </c>
      <c r="C47" s="4"/>
      <c r="D47" s="4"/>
      <c r="E47" s="4"/>
      <c r="F47" s="4"/>
      <c r="G47" s="4"/>
      <c r="H47" s="4"/>
      <c r="I47" s="4"/>
      <c r="K47" s="67"/>
      <c r="L47" s="70"/>
      <c r="M47" s="70"/>
      <c r="N47" s="70">
        <f t="shared" ref="N47:N49" si="2">K47+L47+M47</f>
        <v>0</v>
      </c>
      <c r="O47" s="74"/>
      <c r="P47" s="67"/>
      <c r="Q47" s="67"/>
      <c r="R47" s="67"/>
      <c r="S47" s="67"/>
      <c r="T47" s="67"/>
    </row>
    <row r="48" spans="1:20" ht="28.5" customHeight="1" x14ac:dyDescent="0.3">
      <c r="A48" s="4" t="s">
        <v>57</v>
      </c>
      <c r="B48" s="26" t="s">
        <v>329</v>
      </c>
      <c r="C48" s="4"/>
      <c r="D48" s="4"/>
      <c r="E48" s="4"/>
      <c r="F48" s="4"/>
      <c r="G48" s="4"/>
      <c r="H48" s="4"/>
      <c r="I48" s="4"/>
      <c r="K48" s="67"/>
      <c r="L48" s="70"/>
      <c r="M48" s="70"/>
      <c r="N48" s="70">
        <f t="shared" si="2"/>
        <v>0</v>
      </c>
      <c r="O48" s="74"/>
      <c r="P48" s="67"/>
      <c r="Q48" s="67"/>
      <c r="R48" s="67"/>
      <c r="S48" s="67"/>
      <c r="T48" s="67"/>
    </row>
    <row r="49" spans="1:20" ht="17.25" customHeight="1" x14ac:dyDescent="0.3">
      <c r="A49" s="4" t="s">
        <v>58</v>
      </c>
      <c r="B49" s="26" t="s">
        <v>330</v>
      </c>
      <c r="C49" s="4">
        <v>7751.2</v>
      </c>
      <c r="D49" s="4">
        <v>7500</v>
      </c>
      <c r="E49" s="4">
        <f>F49+G49+H49+I49</f>
        <v>8600</v>
      </c>
      <c r="F49" s="4">
        <v>2150</v>
      </c>
      <c r="G49" s="4">
        <v>2150</v>
      </c>
      <c r="H49" s="4">
        <v>2150</v>
      </c>
      <c r="I49" s="4">
        <v>2150</v>
      </c>
      <c r="J49" s="91">
        <f>N49/4</f>
        <v>2150</v>
      </c>
      <c r="K49" s="67">
        <v>8600</v>
      </c>
      <c r="L49" s="70"/>
      <c r="M49" s="70"/>
      <c r="N49" s="70">
        <f t="shared" si="2"/>
        <v>8600</v>
      </c>
      <c r="O49" s="74"/>
      <c r="P49" s="67"/>
      <c r="Q49" s="67"/>
      <c r="R49" s="67"/>
      <c r="S49" s="67"/>
      <c r="T49" s="67"/>
    </row>
    <row r="50" spans="1:20" ht="60" customHeight="1" x14ac:dyDescent="0.3">
      <c r="A50" s="4" t="s">
        <v>59</v>
      </c>
      <c r="B50" s="26" t="s">
        <v>331</v>
      </c>
      <c r="C50" s="4"/>
      <c r="D50" s="4"/>
      <c r="E50" s="4"/>
      <c r="F50" s="4"/>
      <c r="G50" s="4"/>
      <c r="H50" s="4"/>
      <c r="I50" s="4"/>
      <c r="K50" s="67"/>
      <c r="L50" s="70"/>
      <c r="M50" s="70"/>
      <c r="N50" s="78"/>
      <c r="O50" s="74"/>
      <c r="P50" s="67"/>
      <c r="Q50" s="67"/>
      <c r="R50" s="67"/>
      <c r="S50" s="67"/>
      <c r="T50" s="67"/>
    </row>
    <row r="51" spans="1:20" x14ac:dyDescent="0.3">
      <c r="A51" s="6" t="s">
        <v>60</v>
      </c>
      <c r="B51" s="27" t="s">
        <v>332</v>
      </c>
      <c r="C51" s="6">
        <f t="shared" ref="C51:K51" si="3">SUM(C45+C46+C47+C48+C49+C50)</f>
        <v>20503.400000000001</v>
      </c>
      <c r="D51" s="6">
        <f t="shared" si="3"/>
        <v>23704</v>
      </c>
      <c r="E51" s="6">
        <f t="shared" si="3"/>
        <v>36100</v>
      </c>
      <c r="F51" s="6">
        <f t="shared" si="3"/>
        <v>9025</v>
      </c>
      <c r="G51" s="6">
        <f t="shared" si="3"/>
        <v>9025</v>
      </c>
      <c r="H51" s="6">
        <f t="shared" si="3"/>
        <v>9025</v>
      </c>
      <c r="I51" s="6">
        <f t="shared" si="3"/>
        <v>9025</v>
      </c>
      <c r="K51" s="6">
        <f t="shared" si="3"/>
        <v>27100</v>
      </c>
      <c r="L51" s="71"/>
      <c r="M51" s="71">
        <f>SUM(M45+M46+M47+M48+M49+M50)</f>
        <v>9000</v>
      </c>
      <c r="N51" s="71">
        <f>SUM(N45+N46+N47+N48+N49+N50)</f>
        <v>36100</v>
      </c>
      <c r="O51" s="74"/>
      <c r="P51" s="67"/>
      <c r="Q51" s="67"/>
      <c r="R51" s="67"/>
      <c r="S51" s="67"/>
      <c r="T51" s="67"/>
    </row>
    <row r="52" spans="1:20" ht="18.75" customHeight="1" x14ac:dyDescent="0.3">
      <c r="A52" s="8" t="s">
        <v>61</v>
      </c>
      <c r="B52" s="26"/>
      <c r="C52" s="4"/>
      <c r="D52" s="4"/>
      <c r="E52" s="4"/>
      <c r="F52" s="4"/>
      <c r="G52" s="4"/>
      <c r="H52" s="4"/>
      <c r="I52" s="4"/>
      <c r="K52" s="67"/>
      <c r="L52" s="70"/>
      <c r="M52" s="70"/>
      <c r="N52" s="78"/>
      <c r="O52" s="74"/>
      <c r="P52" s="67"/>
      <c r="Q52" s="67"/>
      <c r="R52" s="67"/>
      <c r="S52" s="67"/>
      <c r="T52" s="67"/>
    </row>
    <row r="53" spans="1:20" ht="39.75" customHeight="1" x14ac:dyDescent="0.3">
      <c r="A53" s="4" t="s">
        <v>62</v>
      </c>
      <c r="B53" s="26" t="s">
        <v>333</v>
      </c>
      <c r="C53" s="4">
        <v>488.1</v>
      </c>
      <c r="D53" s="4">
        <v>392</v>
      </c>
      <c r="E53" s="4">
        <f>F53+G53+H53+I53</f>
        <v>8061</v>
      </c>
      <c r="F53" s="4">
        <v>2015</v>
      </c>
      <c r="G53" s="4">
        <v>2015</v>
      </c>
      <c r="H53" s="4">
        <v>2015</v>
      </c>
      <c r="I53" s="4">
        <v>2016</v>
      </c>
      <c r="J53" s="91">
        <f>N53/4</f>
        <v>2015.5</v>
      </c>
      <c r="K53" s="67">
        <v>480</v>
      </c>
      <c r="L53" s="70"/>
      <c r="M53" s="70">
        <f>7397-1015+1200</f>
        <v>7582</v>
      </c>
      <c r="N53" s="67">
        <f>K53+L53+M53</f>
        <v>8062</v>
      </c>
      <c r="O53" s="74"/>
      <c r="P53" s="67"/>
      <c r="Q53" s="67"/>
      <c r="R53" s="67"/>
      <c r="S53" s="67"/>
      <c r="T53" s="67"/>
    </row>
    <row r="54" spans="1:20" ht="25.5" customHeight="1" x14ac:dyDescent="0.3">
      <c r="A54" s="4" t="s">
        <v>63</v>
      </c>
      <c r="B54" s="26" t="s">
        <v>334</v>
      </c>
      <c r="C54" s="4">
        <f>C55+C56+C57+C58+C59</f>
        <v>1733</v>
      </c>
      <c r="D54" s="4">
        <f>D55+D56+D57+D58+D59</f>
        <v>1974</v>
      </c>
      <c r="E54" s="4">
        <f>F54+G54+H54+I54</f>
        <v>3884</v>
      </c>
      <c r="F54" s="4">
        <v>971</v>
      </c>
      <c r="G54" s="4">
        <v>971</v>
      </c>
      <c r="H54" s="4">
        <v>971</v>
      </c>
      <c r="I54" s="4">
        <v>971</v>
      </c>
      <c r="J54" s="91">
        <f>N54/4</f>
        <v>971</v>
      </c>
      <c r="K54" s="67">
        <v>2485</v>
      </c>
      <c r="L54" s="67">
        <f t="shared" ref="L54" si="4">L55+L56+L57+L58+L59</f>
        <v>0</v>
      </c>
      <c r="M54" s="67">
        <v>1399</v>
      </c>
      <c r="N54" s="67">
        <f>K54+L54+M54</f>
        <v>3884</v>
      </c>
      <c r="O54" s="74"/>
      <c r="P54" s="67"/>
      <c r="Q54" s="67"/>
      <c r="R54" s="67"/>
      <c r="S54" s="67">
        <f>E54*S37</f>
        <v>2485.7600000000002</v>
      </c>
      <c r="T54" s="67">
        <f>N54-S54</f>
        <v>1398.2399999999998</v>
      </c>
    </row>
    <row r="55" spans="1:20" ht="40.5" customHeight="1" x14ac:dyDescent="0.3">
      <c r="A55" s="4" t="s">
        <v>64</v>
      </c>
      <c r="B55" s="26" t="s">
        <v>65</v>
      </c>
      <c r="C55" s="4">
        <v>62.8</v>
      </c>
      <c r="D55" s="4">
        <v>80</v>
      </c>
      <c r="E55" s="4">
        <f t="shared" ref="E55:E61" si="5">F55+G55+H55+I55</f>
        <v>160</v>
      </c>
      <c r="F55" s="4">
        <v>40</v>
      </c>
      <c r="G55" s="4">
        <v>40</v>
      </c>
      <c r="H55" s="4">
        <v>40</v>
      </c>
      <c r="I55" s="4">
        <v>40</v>
      </c>
      <c r="J55" s="91">
        <f>K55/4</f>
        <v>20</v>
      </c>
      <c r="K55" s="67">
        <v>80</v>
      </c>
      <c r="L55" s="70"/>
      <c r="M55" s="70">
        <v>80</v>
      </c>
      <c r="N55" s="67">
        <f t="shared" ref="N55:N64" si="6">K55+L55+M55</f>
        <v>160</v>
      </c>
      <c r="O55" s="74"/>
      <c r="P55" s="67"/>
      <c r="Q55" s="67"/>
      <c r="R55" s="67"/>
      <c r="S55" s="67"/>
      <c r="T55" s="67"/>
    </row>
    <row r="56" spans="1:20" ht="24" customHeight="1" x14ac:dyDescent="0.3">
      <c r="A56" s="4" t="s">
        <v>66</v>
      </c>
      <c r="B56" s="26" t="s">
        <v>67</v>
      </c>
      <c r="C56" s="4"/>
      <c r="D56" s="4"/>
      <c r="E56" s="4">
        <f t="shared" si="5"/>
        <v>0</v>
      </c>
      <c r="F56" s="4"/>
      <c r="G56" s="4"/>
      <c r="H56" s="4"/>
      <c r="I56" s="4"/>
      <c r="K56" s="67"/>
      <c r="L56" s="70"/>
      <c r="M56" s="70"/>
      <c r="N56" s="67">
        <f t="shared" si="6"/>
        <v>0</v>
      </c>
      <c r="O56" s="74"/>
      <c r="P56" s="67"/>
      <c r="Q56" s="67"/>
      <c r="R56" s="67"/>
      <c r="S56" s="67"/>
      <c r="T56" s="67"/>
    </row>
    <row r="57" spans="1:20" ht="18.75" customHeight="1" x14ac:dyDescent="0.3">
      <c r="A57" s="4" t="s">
        <v>68</v>
      </c>
      <c r="B57" s="26" t="s">
        <v>69</v>
      </c>
      <c r="C57" s="4"/>
      <c r="D57" s="4">
        <v>1</v>
      </c>
      <c r="E57" s="4">
        <f t="shared" si="5"/>
        <v>4</v>
      </c>
      <c r="F57" s="4">
        <v>1</v>
      </c>
      <c r="G57" s="4">
        <v>1</v>
      </c>
      <c r="H57" s="4">
        <v>1</v>
      </c>
      <c r="I57" s="4">
        <v>1</v>
      </c>
      <c r="J57" s="91">
        <f>N57/4</f>
        <v>1</v>
      </c>
      <c r="K57" s="67">
        <v>2</v>
      </c>
      <c r="L57" s="70"/>
      <c r="M57" s="70">
        <v>2</v>
      </c>
      <c r="N57" s="67">
        <f t="shared" si="6"/>
        <v>4</v>
      </c>
      <c r="O57" s="74"/>
      <c r="P57" s="67"/>
      <c r="Q57" s="67"/>
      <c r="R57" s="67"/>
      <c r="S57" s="67"/>
      <c r="T57" s="67"/>
    </row>
    <row r="58" spans="1:20" ht="24.75" customHeight="1" x14ac:dyDescent="0.3">
      <c r="A58" s="4" t="s">
        <v>70</v>
      </c>
      <c r="B58" s="26" t="s">
        <v>71</v>
      </c>
      <c r="C58" s="4"/>
      <c r="D58" s="4"/>
      <c r="E58" s="4">
        <f t="shared" si="5"/>
        <v>0</v>
      </c>
      <c r="F58" s="4"/>
      <c r="G58" s="4"/>
      <c r="H58" s="4"/>
      <c r="I58" s="4"/>
      <c r="K58" s="67"/>
      <c r="L58" s="70"/>
      <c r="M58" s="70"/>
      <c r="N58" s="67">
        <f t="shared" si="6"/>
        <v>0</v>
      </c>
      <c r="O58" s="74"/>
      <c r="P58" s="67"/>
      <c r="Q58" s="67"/>
      <c r="R58" s="67"/>
      <c r="S58" s="67"/>
      <c r="T58" s="67"/>
    </row>
    <row r="59" spans="1:20" ht="29.25" customHeight="1" x14ac:dyDescent="0.3">
      <c r="A59" s="4" t="s">
        <v>72</v>
      </c>
      <c r="B59" s="26" t="s">
        <v>73</v>
      </c>
      <c r="C59" s="4">
        <v>1670.2</v>
      </c>
      <c r="D59" s="4">
        <v>1893</v>
      </c>
      <c r="E59" s="4">
        <f t="shared" si="5"/>
        <v>3720</v>
      </c>
      <c r="F59" s="4">
        <v>930</v>
      </c>
      <c r="G59" s="4">
        <v>930</v>
      </c>
      <c r="H59" s="4">
        <v>930</v>
      </c>
      <c r="I59" s="4">
        <v>930</v>
      </c>
      <c r="J59" s="91">
        <f>N59/4</f>
        <v>930</v>
      </c>
      <c r="K59" s="67">
        <v>2381</v>
      </c>
      <c r="L59" s="70"/>
      <c r="M59" s="70">
        <v>1339</v>
      </c>
      <c r="N59" s="67">
        <f>K59+L59+M59</f>
        <v>3720</v>
      </c>
      <c r="O59" s="74"/>
      <c r="P59" s="67"/>
      <c r="Q59" s="67"/>
      <c r="R59" s="67"/>
      <c r="S59" s="67">
        <f>3720*64/100</f>
        <v>2380.8000000000002</v>
      </c>
      <c r="T59" s="67">
        <f>3720*36/100</f>
        <v>1339.2</v>
      </c>
    </row>
    <row r="60" spans="1:20" ht="26.25" customHeight="1" x14ac:dyDescent="0.3">
      <c r="A60" s="4" t="s">
        <v>74</v>
      </c>
      <c r="B60" s="26" t="s">
        <v>335</v>
      </c>
      <c r="C60" s="4"/>
      <c r="D60" s="4"/>
      <c r="E60" s="4"/>
      <c r="F60" s="4"/>
      <c r="G60" s="4"/>
      <c r="H60" s="4"/>
      <c r="I60" s="4"/>
      <c r="K60" s="67"/>
      <c r="L60" s="70"/>
      <c r="M60" s="70"/>
      <c r="N60" s="67">
        <f t="shared" si="6"/>
        <v>0</v>
      </c>
      <c r="O60" s="74"/>
      <c r="P60" s="67"/>
      <c r="Q60" s="67"/>
      <c r="R60" s="67"/>
      <c r="S60" s="67"/>
      <c r="T60" s="67"/>
    </row>
    <row r="61" spans="1:20" ht="37.5" customHeight="1" x14ac:dyDescent="0.3">
      <c r="A61" s="4" t="s">
        <v>75</v>
      </c>
      <c r="B61" s="26" t="s">
        <v>336</v>
      </c>
      <c r="C61" s="4">
        <v>10339.799999999999</v>
      </c>
      <c r="D61" s="4">
        <v>13788</v>
      </c>
      <c r="E61" s="4">
        <f t="shared" si="5"/>
        <v>15514</v>
      </c>
      <c r="F61" s="4">
        <v>3878</v>
      </c>
      <c r="G61" s="4">
        <v>3878</v>
      </c>
      <c r="H61" s="4">
        <v>3879</v>
      </c>
      <c r="I61" s="4">
        <v>3879</v>
      </c>
      <c r="J61" s="91">
        <f>N61/4</f>
        <v>3878.75</v>
      </c>
      <c r="K61" s="67">
        <f>18000-K54</f>
        <v>15515</v>
      </c>
      <c r="L61" s="70"/>
      <c r="M61" s="70"/>
      <c r="N61" s="67">
        <f>K61+L61+M61</f>
        <v>15515</v>
      </c>
      <c r="O61" s="74"/>
      <c r="P61" s="67"/>
      <c r="Q61" s="67"/>
      <c r="R61" s="67"/>
      <c r="S61" s="67"/>
      <c r="T61" s="67"/>
    </row>
    <row r="62" spans="1:20" ht="27.75" customHeight="1" x14ac:dyDescent="0.3">
      <c r="A62" s="4" t="s">
        <v>76</v>
      </c>
      <c r="B62" s="26" t="s">
        <v>337</v>
      </c>
      <c r="C62" s="4"/>
      <c r="D62" s="4"/>
      <c r="E62" s="4"/>
      <c r="F62" s="4"/>
      <c r="G62" s="4"/>
      <c r="H62" s="4"/>
      <c r="I62" s="4"/>
      <c r="K62" s="67"/>
      <c r="L62" s="70"/>
      <c r="M62" s="70"/>
      <c r="N62" s="67">
        <f t="shared" si="6"/>
        <v>0</v>
      </c>
      <c r="O62" s="74"/>
      <c r="P62" s="67"/>
      <c r="Q62" s="67"/>
      <c r="R62" s="67"/>
      <c r="S62" s="67"/>
      <c r="T62" s="67"/>
    </row>
    <row r="63" spans="1:20" ht="24" customHeight="1" x14ac:dyDescent="0.3">
      <c r="A63" s="4" t="s">
        <v>77</v>
      </c>
      <c r="B63" s="26" t="s">
        <v>338</v>
      </c>
      <c r="C63" s="4"/>
      <c r="D63" s="4"/>
      <c r="E63" s="4"/>
      <c r="F63" s="4"/>
      <c r="G63" s="4"/>
      <c r="H63" s="4"/>
      <c r="I63" s="4"/>
      <c r="K63" s="67"/>
      <c r="L63" s="70"/>
      <c r="M63" s="70"/>
      <c r="N63" s="67">
        <f t="shared" si="6"/>
        <v>0</v>
      </c>
      <c r="O63" s="74"/>
      <c r="P63" s="67"/>
      <c r="Q63" s="67"/>
      <c r="R63" s="67"/>
      <c r="S63" s="67"/>
      <c r="T63" s="67"/>
    </row>
    <row r="64" spans="1:20" ht="36.75" customHeight="1" x14ac:dyDescent="0.3">
      <c r="A64" s="4" t="s">
        <v>483</v>
      </c>
      <c r="B64" s="26" t="s">
        <v>339</v>
      </c>
      <c r="C64" s="4">
        <v>7894.1</v>
      </c>
      <c r="D64" s="4">
        <v>7500</v>
      </c>
      <c r="E64" s="4">
        <f>F64+G64+H64+I64</f>
        <v>8600</v>
      </c>
      <c r="F64" s="4">
        <v>2150</v>
      </c>
      <c r="G64" s="4">
        <v>2150</v>
      </c>
      <c r="H64" s="4">
        <v>2150</v>
      </c>
      <c r="I64" s="4">
        <v>2150</v>
      </c>
      <c r="J64" s="91">
        <f>N64/4</f>
        <v>2150</v>
      </c>
      <c r="K64" s="67">
        <v>8600</v>
      </c>
      <c r="L64" s="70"/>
      <c r="M64" s="70"/>
      <c r="N64" s="67">
        <f t="shared" si="6"/>
        <v>8600</v>
      </c>
      <c r="O64" s="74"/>
      <c r="P64" s="67"/>
      <c r="Q64" s="67"/>
      <c r="R64" s="67"/>
      <c r="S64" s="67"/>
      <c r="T64" s="67"/>
    </row>
    <row r="65" spans="1:20" ht="27" customHeight="1" x14ac:dyDescent="0.3">
      <c r="A65" s="4" t="s">
        <v>78</v>
      </c>
      <c r="B65" s="26" t="s">
        <v>340</v>
      </c>
      <c r="C65" s="4">
        <v>8.6999999999999993</v>
      </c>
      <c r="D65" s="4">
        <v>9</v>
      </c>
      <c r="E65" s="84">
        <f>F65+G65+H65+I65</f>
        <v>7.3</v>
      </c>
      <c r="F65" s="4"/>
      <c r="G65" s="4"/>
      <c r="H65" s="4"/>
      <c r="I65" s="84">
        <v>7.3</v>
      </c>
      <c r="K65" s="67"/>
      <c r="L65" s="70"/>
      <c r="M65" s="70"/>
      <c r="N65" s="78"/>
      <c r="O65" s="74"/>
      <c r="P65" s="67"/>
      <c r="Q65" s="67"/>
      <c r="R65" s="67"/>
      <c r="S65" s="67"/>
      <c r="T65" s="67"/>
    </row>
    <row r="66" spans="1:20" ht="25.5" customHeight="1" x14ac:dyDescent="0.3">
      <c r="A66" s="4" t="s">
        <v>79</v>
      </c>
      <c r="B66" s="26" t="s">
        <v>341</v>
      </c>
      <c r="C66" s="4"/>
      <c r="D66" s="4"/>
      <c r="E66" s="4"/>
      <c r="F66" s="4"/>
      <c r="G66" s="4"/>
      <c r="H66" s="4"/>
      <c r="I66" s="4"/>
      <c r="K66" s="67"/>
      <c r="L66" s="70"/>
      <c r="M66" s="70"/>
      <c r="N66" s="78"/>
      <c r="O66" s="74"/>
      <c r="P66" s="67"/>
      <c r="Q66" s="67"/>
      <c r="R66" s="67"/>
      <c r="S66" s="67"/>
      <c r="T66" s="67"/>
    </row>
    <row r="67" spans="1:20" ht="21.75" customHeight="1" x14ac:dyDescent="0.3">
      <c r="A67" s="6" t="s">
        <v>80</v>
      </c>
      <c r="B67" s="27" t="s">
        <v>342</v>
      </c>
      <c r="C67" s="6">
        <f>SUM(C53+C54+C60+C61+C62+C63+C64+C66)</f>
        <v>20455</v>
      </c>
      <c r="D67" s="6">
        <f>SUM(D53+D54+D60+D61+D62+D63+D64+D66)</f>
        <v>23654</v>
      </c>
      <c r="E67" s="6">
        <f>SUM(E53+E54+E60+E61+E62+E63+E64)</f>
        <v>36059</v>
      </c>
      <c r="F67" s="6">
        <f>SUM(F53+F54+F60+F61+F62+F63+F64+F65+F66)</f>
        <v>9014</v>
      </c>
      <c r="G67" s="6">
        <f>SUM(G53+G54+G60+G61+G62+G63+G64+G65+G66)</f>
        <v>9014</v>
      </c>
      <c r="H67" s="6">
        <f>SUM(H53+H54+H60+H61+H62+H63+H64+H65+H66)</f>
        <v>9015</v>
      </c>
      <c r="I67" s="6">
        <f>SUM(I53+I54+I60+I61+I62+I63+I64+I65+I66)</f>
        <v>9023.2999999999993</v>
      </c>
      <c r="K67" s="67"/>
      <c r="L67" s="70"/>
      <c r="M67" s="70"/>
      <c r="N67" s="78"/>
      <c r="O67" s="74"/>
      <c r="P67" s="67"/>
      <c r="Q67" s="67"/>
      <c r="R67" s="67"/>
      <c r="S67" s="67"/>
      <c r="T67" s="67"/>
    </row>
    <row r="68" spans="1:20" ht="28.5" customHeight="1" x14ac:dyDescent="0.3">
      <c r="A68" s="8" t="s">
        <v>81</v>
      </c>
      <c r="B68" s="26"/>
      <c r="C68" s="4"/>
      <c r="D68" s="4"/>
      <c r="E68" s="4"/>
      <c r="F68" s="4"/>
      <c r="G68" s="4"/>
      <c r="H68" s="4"/>
      <c r="I68" s="4"/>
      <c r="K68" s="67"/>
      <c r="L68" s="70"/>
      <c r="M68" s="70"/>
      <c r="N68" s="78"/>
      <c r="O68" s="74"/>
      <c r="P68" s="67"/>
      <c r="Q68" s="67"/>
      <c r="R68" s="67"/>
      <c r="S68" s="67"/>
      <c r="T68" s="67"/>
    </row>
    <row r="69" spans="1:20" ht="21" customHeight="1" x14ac:dyDescent="0.3">
      <c r="A69" s="4" t="s">
        <v>82</v>
      </c>
      <c r="B69" s="28" t="s">
        <v>343</v>
      </c>
      <c r="C69" s="22">
        <f>C45-C53</f>
        <v>48.399999999999977</v>
      </c>
      <c r="D69" s="22">
        <f>D45-D53</f>
        <v>50</v>
      </c>
      <c r="E69" s="22">
        <f>F69+G69+H69+I69</f>
        <v>1439</v>
      </c>
      <c r="F69" s="22">
        <f>F45-F53</f>
        <v>360</v>
      </c>
      <c r="G69" s="22">
        <f>G45-G53</f>
        <v>360</v>
      </c>
      <c r="H69" s="22">
        <f>H45-H53</f>
        <v>360</v>
      </c>
      <c r="I69" s="22">
        <f>I45-I53</f>
        <v>359</v>
      </c>
      <c r="K69" s="22">
        <f>K45-K53</f>
        <v>20</v>
      </c>
      <c r="L69" s="22">
        <f>L45-L53</f>
        <v>0</v>
      </c>
      <c r="M69" s="72">
        <f>M45-M53</f>
        <v>1418</v>
      </c>
      <c r="N69" s="79">
        <f>O69+P69+Q69+R69</f>
        <v>0</v>
      </c>
      <c r="O69" s="75">
        <f>O45-O53</f>
        <v>0</v>
      </c>
      <c r="P69" s="22">
        <f>P45-P53</f>
        <v>0</v>
      </c>
      <c r="Q69" s="22">
        <f>R69+S69+T69+U69</f>
        <v>0</v>
      </c>
      <c r="R69" s="67"/>
      <c r="S69" s="67"/>
      <c r="T69" s="67"/>
    </row>
    <row r="70" spans="1:20" ht="30" customHeight="1" x14ac:dyDescent="0.3">
      <c r="A70" s="4" t="s">
        <v>83</v>
      </c>
      <c r="B70" s="28" t="s">
        <v>344</v>
      </c>
      <c r="C70" s="22">
        <v>48.4</v>
      </c>
      <c r="D70" s="22">
        <f>D69+D46-D54-D61</f>
        <v>50</v>
      </c>
      <c r="E70" s="22">
        <f>F70+G70+H70+I70</f>
        <v>41</v>
      </c>
      <c r="F70" s="22">
        <f>F69+F46-F54-F61</f>
        <v>11</v>
      </c>
      <c r="G70" s="22">
        <f t="shared" ref="G70:I70" si="7">G69+G46-G54-G61</f>
        <v>11</v>
      </c>
      <c r="H70" s="22">
        <f t="shared" si="7"/>
        <v>10</v>
      </c>
      <c r="I70" s="22">
        <f t="shared" si="7"/>
        <v>9</v>
      </c>
      <c r="J70" s="91">
        <f>R70/4</f>
        <v>10.25</v>
      </c>
      <c r="K70" s="22">
        <f>K69+K46-K54-K61</f>
        <v>20</v>
      </c>
      <c r="L70" s="22">
        <f>L69+L46-L54-L61</f>
        <v>0</v>
      </c>
      <c r="M70" s="72">
        <f>M69+M46-M54-M61</f>
        <v>19</v>
      </c>
      <c r="N70" s="79">
        <f>O70+P70+Q70+R70</f>
        <v>82</v>
      </c>
      <c r="O70" s="75">
        <f>O69+O46-O54-O61</f>
        <v>0</v>
      </c>
      <c r="P70" s="22">
        <f>P69+P46-P54-P61</f>
        <v>0</v>
      </c>
      <c r="Q70" s="22">
        <f>R70+S70+T70+U70</f>
        <v>41</v>
      </c>
      <c r="R70" s="91">
        <f>E69+E46-E54-E61</f>
        <v>41</v>
      </c>
      <c r="S70" s="67"/>
      <c r="T70" s="67"/>
    </row>
    <row r="71" spans="1:20" ht="15.75" customHeight="1" x14ac:dyDescent="0.3">
      <c r="A71" s="5">
        <v>1</v>
      </c>
      <c r="B71" s="30">
        <v>2</v>
      </c>
      <c r="C71" s="5">
        <v>3</v>
      </c>
      <c r="D71" s="23">
        <v>4</v>
      </c>
      <c r="E71" s="5">
        <v>5</v>
      </c>
      <c r="F71" s="5">
        <v>6</v>
      </c>
      <c r="G71" s="5">
        <v>7</v>
      </c>
      <c r="H71" s="5">
        <v>8</v>
      </c>
      <c r="I71" s="5">
        <v>9</v>
      </c>
      <c r="K71" s="5">
        <v>3</v>
      </c>
      <c r="L71" s="5">
        <v>3</v>
      </c>
      <c r="M71" s="73">
        <v>4</v>
      </c>
      <c r="N71" s="80">
        <v>5</v>
      </c>
      <c r="O71" s="76">
        <v>3</v>
      </c>
      <c r="P71" s="23">
        <v>4</v>
      </c>
      <c r="Q71" s="5">
        <v>5</v>
      </c>
      <c r="R71" s="67"/>
      <c r="S71" s="67"/>
      <c r="T71" s="67"/>
    </row>
    <row r="72" spans="1:20" ht="37.5" customHeight="1" x14ac:dyDescent="0.3">
      <c r="A72" s="4" t="s">
        <v>84</v>
      </c>
      <c r="B72" s="28" t="s">
        <v>345</v>
      </c>
      <c r="C72" s="22"/>
      <c r="D72" s="22"/>
      <c r="E72" s="22"/>
      <c r="F72" s="22"/>
      <c r="G72" s="22"/>
      <c r="H72" s="22"/>
      <c r="I72" s="22"/>
      <c r="K72" s="22"/>
      <c r="L72" s="22"/>
      <c r="M72" s="72"/>
      <c r="N72" s="79"/>
      <c r="O72" s="75"/>
      <c r="P72" s="22"/>
      <c r="Q72" s="22"/>
      <c r="R72" s="67"/>
      <c r="S72" s="67"/>
      <c r="T72" s="67"/>
    </row>
    <row r="73" spans="1:20" ht="15.75" customHeight="1" x14ac:dyDescent="0.3">
      <c r="A73" s="4" t="s">
        <v>85</v>
      </c>
      <c r="B73" s="28" t="s">
        <v>346</v>
      </c>
      <c r="C73" s="22">
        <v>48.4</v>
      </c>
      <c r="D73" s="22">
        <f>D70+D47+D48+D49-D62-D63-D64</f>
        <v>50</v>
      </c>
      <c r="E73" s="22">
        <f>F73+G73+H73+I73</f>
        <v>41</v>
      </c>
      <c r="F73" s="22">
        <f>F70+F47+F48+F49-F62-F63-F64</f>
        <v>11</v>
      </c>
      <c r="G73" s="22">
        <f>G70+G47+G48+G49-G62-G63-G64</f>
        <v>11</v>
      </c>
      <c r="H73" s="22">
        <f>H70+H47+H48+H49-H62-H63-H64</f>
        <v>10</v>
      </c>
      <c r="I73" s="22">
        <f>I70+I47+I48+I49-I62-I63-I64</f>
        <v>9</v>
      </c>
      <c r="K73" s="22">
        <f>K70+K47+K48+K49-K62-K63-K64</f>
        <v>20</v>
      </c>
      <c r="L73" s="22">
        <f>L70+L47+L48+L49-L62-L63-L64</f>
        <v>0</v>
      </c>
      <c r="M73" s="72">
        <f>M70+M47+M48+M49-M62-M63-M64</f>
        <v>19</v>
      </c>
      <c r="N73" s="79">
        <f>O73+P73+Q73+R73</f>
        <v>0</v>
      </c>
      <c r="O73" s="75">
        <f>O70+O47+O48+O49-O62-O63-O64</f>
        <v>0</v>
      </c>
      <c r="P73" s="22">
        <f>P70+P47+P48+P49-P62-P63-P64</f>
        <v>0</v>
      </c>
      <c r="Q73" s="22">
        <f>R73+S73+T73+U73</f>
        <v>0</v>
      </c>
      <c r="R73" s="67"/>
      <c r="S73" s="67"/>
      <c r="T73" s="67"/>
    </row>
    <row r="74" spans="1:20" ht="28.5" customHeight="1" x14ac:dyDescent="0.3">
      <c r="A74" s="4" t="s">
        <v>86</v>
      </c>
      <c r="B74" s="28">
        <v>27</v>
      </c>
      <c r="C74" s="22">
        <f>C73-C65</f>
        <v>39.700000000000003</v>
      </c>
      <c r="D74" s="22">
        <f>D73-D65</f>
        <v>41</v>
      </c>
      <c r="E74" s="86">
        <f>F74+G74+H74+I74</f>
        <v>33.700000000000003</v>
      </c>
      <c r="F74" s="22">
        <f>F73-F65</f>
        <v>11</v>
      </c>
      <c r="G74" s="22">
        <f>G73-G65</f>
        <v>11</v>
      </c>
      <c r="H74" s="22">
        <f>H73-H65</f>
        <v>10</v>
      </c>
      <c r="I74" s="85">
        <f>I73-I65</f>
        <v>1.7000000000000002</v>
      </c>
      <c r="K74" s="22">
        <f>K73-K65</f>
        <v>20</v>
      </c>
      <c r="L74" s="22">
        <f>L73-L65</f>
        <v>0</v>
      </c>
      <c r="M74" s="72">
        <f>M73-M65</f>
        <v>19</v>
      </c>
      <c r="N74" s="79">
        <f>O74+P74+Q74+R74</f>
        <v>0</v>
      </c>
      <c r="O74" s="75">
        <f>O73-O65</f>
        <v>0</v>
      </c>
      <c r="P74" s="22">
        <f>P73-P65</f>
        <v>0</v>
      </c>
      <c r="Q74" s="22">
        <f>R74+S74+T74+U74</f>
        <v>0</v>
      </c>
      <c r="R74" s="67"/>
      <c r="S74" s="67"/>
      <c r="T74" s="67"/>
    </row>
    <row r="75" spans="1:20" x14ac:dyDescent="0.3">
      <c r="A75" s="4" t="s">
        <v>87</v>
      </c>
      <c r="B75" s="28" t="s">
        <v>88</v>
      </c>
      <c r="C75" s="22">
        <f>C74</f>
        <v>39.700000000000003</v>
      </c>
      <c r="D75" s="22">
        <f>D74</f>
        <v>41</v>
      </c>
      <c r="E75" s="86">
        <f>F75+G75+H75+I75</f>
        <v>33.700000000000003</v>
      </c>
      <c r="F75" s="22">
        <f>F74</f>
        <v>11</v>
      </c>
      <c r="G75" s="22">
        <f>G74</f>
        <v>11</v>
      </c>
      <c r="H75" s="22">
        <f>H74</f>
        <v>10</v>
      </c>
      <c r="I75" s="85">
        <f>I74</f>
        <v>1.7000000000000002</v>
      </c>
      <c r="K75" s="22">
        <f>K74</f>
        <v>20</v>
      </c>
      <c r="L75" s="22">
        <f>L74</f>
        <v>0</v>
      </c>
      <c r="M75" s="72">
        <f>M74</f>
        <v>19</v>
      </c>
      <c r="N75" s="79">
        <f>O75+P75+Q75+R75</f>
        <v>0</v>
      </c>
      <c r="O75" s="75">
        <f>O74</f>
        <v>0</v>
      </c>
      <c r="P75" s="22">
        <f>P74</f>
        <v>0</v>
      </c>
      <c r="Q75" s="22">
        <f>R75+S75+T75+U75</f>
        <v>0</v>
      </c>
      <c r="R75" s="67"/>
      <c r="S75" s="67"/>
      <c r="T75" s="67"/>
    </row>
    <row r="76" spans="1:20" x14ac:dyDescent="0.3">
      <c r="A76" s="4" t="s">
        <v>89</v>
      </c>
      <c r="B76" s="28" t="s">
        <v>90</v>
      </c>
      <c r="C76" s="22"/>
      <c r="D76" s="22"/>
      <c r="E76" s="22"/>
      <c r="F76" s="22"/>
      <c r="G76" s="22"/>
      <c r="H76" s="22"/>
      <c r="I76" s="22"/>
      <c r="K76" s="22"/>
      <c r="L76" s="72"/>
      <c r="M76" s="72"/>
      <c r="N76" s="79"/>
      <c r="O76" s="75"/>
      <c r="P76" s="22"/>
      <c r="Q76" s="22"/>
      <c r="R76" s="67"/>
      <c r="S76" s="67"/>
      <c r="T76" s="67"/>
    </row>
    <row r="77" spans="1:20" x14ac:dyDescent="0.3">
      <c r="A77" s="118" t="s">
        <v>91</v>
      </c>
      <c r="B77" s="118"/>
      <c r="C77" s="118"/>
      <c r="D77" s="118"/>
      <c r="E77" s="118"/>
      <c r="F77" s="118"/>
      <c r="G77" s="118"/>
      <c r="H77" s="118"/>
      <c r="I77" s="118"/>
      <c r="K77" s="67"/>
      <c r="L77" s="70"/>
      <c r="M77" s="70"/>
      <c r="N77" s="78"/>
      <c r="O77" s="74"/>
      <c r="P77" s="67"/>
      <c r="Q77" s="67"/>
      <c r="R77" s="67"/>
      <c r="S77" s="67"/>
      <c r="T77" s="67"/>
    </row>
    <row r="78" spans="1:20" ht="38.25" customHeight="1" x14ac:dyDescent="0.3">
      <c r="A78" s="9" t="s">
        <v>92</v>
      </c>
      <c r="B78" s="26" t="s">
        <v>347</v>
      </c>
      <c r="C78" s="4"/>
      <c r="D78" s="4"/>
      <c r="E78" s="4"/>
      <c r="F78" s="4"/>
      <c r="G78" s="4"/>
      <c r="H78" s="4"/>
      <c r="I78" s="4"/>
      <c r="K78" s="67"/>
      <c r="L78" s="70"/>
      <c r="M78" s="70"/>
      <c r="N78" s="78"/>
      <c r="O78" s="74"/>
      <c r="P78" s="67"/>
      <c r="Q78" s="67"/>
      <c r="R78" s="67"/>
      <c r="S78" s="67"/>
      <c r="T78" s="67"/>
    </row>
    <row r="79" spans="1:20" ht="35.25" customHeight="1" x14ac:dyDescent="0.3">
      <c r="A79" s="9" t="s">
        <v>93</v>
      </c>
      <c r="B79" s="26" t="s">
        <v>94</v>
      </c>
      <c r="C79" s="4"/>
      <c r="D79" s="4"/>
      <c r="E79" s="4"/>
      <c r="F79" s="4"/>
      <c r="G79" s="4"/>
      <c r="H79" s="4"/>
      <c r="I79" s="4"/>
      <c r="K79" s="67"/>
      <c r="L79" s="70"/>
      <c r="M79" s="70"/>
      <c r="N79" s="78"/>
      <c r="O79" s="74"/>
      <c r="P79" s="67"/>
      <c r="Q79" s="67"/>
      <c r="R79" s="67"/>
      <c r="S79" s="67"/>
      <c r="T79" s="67"/>
    </row>
    <row r="80" spans="1:20" ht="64.5" customHeight="1" x14ac:dyDescent="0.3">
      <c r="A80" s="9" t="s">
        <v>95</v>
      </c>
      <c r="B80" s="26" t="s">
        <v>96</v>
      </c>
      <c r="C80" s="4"/>
      <c r="D80" s="4"/>
      <c r="E80" s="4"/>
      <c r="F80" s="4"/>
      <c r="G80" s="4"/>
      <c r="H80" s="4"/>
      <c r="I80" s="4"/>
      <c r="K80" s="67"/>
      <c r="L80" s="70"/>
      <c r="M80" s="70"/>
      <c r="N80" s="78"/>
      <c r="O80" s="74"/>
      <c r="P80" s="67"/>
      <c r="Q80" s="67"/>
      <c r="R80" s="67"/>
      <c r="S80" s="67"/>
      <c r="T80" s="67"/>
    </row>
    <row r="81" spans="1:20" ht="28.5" customHeight="1" x14ac:dyDescent="0.3">
      <c r="A81" s="9" t="s">
        <v>97</v>
      </c>
      <c r="B81" s="26"/>
      <c r="C81" s="4"/>
      <c r="D81" s="4"/>
      <c r="E81" s="4"/>
      <c r="F81" s="4"/>
      <c r="G81" s="4"/>
      <c r="H81" s="4"/>
      <c r="I81" s="4"/>
      <c r="K81" s="67"/>
      <c r="L81" s="70"/>
      <c r="M81" s="70"/>
      <c r="N81" s="78"/>
      <c r="O81" s="74"/>
      <c r="P81" s="67"/>
      <c r="Q81" s="67"/>
      <c r="R81" s="67"/>
      <c r="S81" s="67"/>
      <c r="T81" s="67"/>
    </row>
    <row r="82" spans="1:20" ht="98.25" customHeight="1" x14ac:dyDescent="0.3">
      <c r="A82" s="9" t="s">
        <v>98</v>
      </c>
      <c r="B82" s="26" t="s">
        <v>348</v>
      </c>
      <c r="C82" s="4"/>
      <c r="D82" s="4"/>
      <c r="E82" s="4"/>
      <c r="F82" s="4"/>
      <c r="G82" s="4"/>
      <c r="H82" s="4"/>
      <c r="I82" s="4"/>
      <c r="K82" s="67"/>
      <c r="L82" s="70"/>
      <c r="M82" s="70"/>
      <c r="N82" s="78"/>
      <c r="O82" s="74"/>
      <c r="P82" s="67"/>
      <c r="Q82" s="67"/>
      <c r="R82" s="67"/>
      <c r="S82" s="67"/>
      <c r="T82" s="67"/>
    </row>
    <row r="83" spans="1:20" ht="24.75" customHeight="1" x14ac:dyDescent="0.3">
      <c r="A83" s="9" t="s">
        <v>99</v>
      </c>
      <c r="B83" s="26" t="s">
        <v>100</v>
      </c>
      <c r="C83" s="4"/>
      <c r="D83" s="4"/>
      <c r="E83" s="4"/>
      <c r="F83" s="4"/>
      <c r="G83" s="4"/>
      <c r="H83" s="4"/>
      <c r="I83" s="4"/>
      <c r="K83" s="67"/>
      <c r="L83" s="70"/>
      <c r="M83" s="70"/>
      <c r="N83" s="78"/>
      <c r="O83" s="74"/>
      <c r="P83" s="67"/>
      <c r="Q83" s="67"/>
      <c r="R83" s="67"/>
      <c r="S83" s="67"/>
      <c r="T83" s="67"/>
    </row>
    <row r="84" spans="1:20" ht="140.25" customHeight="1" x14ac:dyDescent="0.3">
      <c r="A84" s="9" t="s">
        <v>101</v>
      </c>
      <c r="B84" s="26" t="s">
        <v>349</v>
      </c>
      <c r="C84" s="4" t="s">
        <v>102</v>
      </c>
      <c r="D84" s="4" t="s">
        <v>103</v>
      </c>
      <c r="E84" s="4"/>
      <c r="F84" s="4" t="s">
        <v>102</v>
      </c>
      <c r="G84" s="4" t="s">
        <v>102</v>
      </c>
      <c r="H84" s="4" t="s">
        <v>102</v>
      </c>
      <c r="I84" s="4" t="s">
        <v>102</v>
      </c>
      <c r="K84" s="67"/>
      <c r="L84" s="70"/>
      <c r="M84" s="70"/>
      <c r="N84" s="78"/>
      <c r="O84" s="74"/>
      <c r="P84" s="67"/>
      <c r="Q84" s="67"/>
      <c r="R84" s="67"/>
      <c r="S84" s="67"/>
      <c r="T84" s="67"/>
    </row>
    <row r="85" spans="1:20" ht="51" customHeight="1" x14ac:dyDescent="0.3">
      <c r="A85" s="9" t="s">
        <v>104</v>
      </c>
      <c r="B85" s="26" t="s">
        <v>350</v>
      </c>
      <c r="C85" s="4">
        <v>103.5</v>
      </c>
      <c r="D85" s="4">
        <v>142.9</v>
      </c>
      <c r="E85" s="4">
        <v>183.9</v>
      </c>
      <c r="F85" s="4"/>
      <c r="G85" s="4"/>
      <c r="H85" s="4"/>
      <c r="I85" s="4"/>
      <c r="K85" s="67"/>
      <c r="L85" s="70"/>
      <c r="M85" s="70"/>
      <c r="N85" s="78"/>
      <c r="O85" s="74"/>
      <c r="P85" s="67"/>
      <c r="Q85" s="67"/>
      <c r="R85" s="67"/>
      <c r="S85" s="67"/>
      <c r="T85" s="67"/>
    </row>
    <row r="86" spans="1:20" ht="18" customHeight="1" x14ac:dyDescent="0.3">
      <c r="A86" s="9" t="s">
        <v>105</v>
      </c>
      <c r="B86" s="26" t="s">
        <v>351</v>
      </c>
      <c r="C86" s="4"/>
      <c r="D86" s="4"/>
      <c r="E86" s="4"/>
      <c r="F86" s="4"/>
      <c r="G86" s="4"/>
      <c r="H86" s="4"/>
      <c r="I86" s="4"/>
      <c r="K86" s="67"/>
      <c r="L86" s="70"/>
      <c r="M86" s="70"/>
      <c r="N86" s="78"/>
      <c r="O86" s="74"/>
      <c r="P86" s="67"/>
      <c r="Q86" s="67"/>
      <c r="R86" s="67"/>
      <c r="S86" s="67"/>
      <c r="T86" s="67"/>
    </row>
    <row r="87" spans="1:20" ht="36.75" customHeight="1" x14ac:dyDescent="0.3">
      <c r="A87" s="9" t="s">
        <v>106</v>
      </c>
      <c r="B87" s="26" t="s">
        <v>107</v>
      </c>
      <c r="C87" s="4"/>
      <c r="D87" s="4"/>
      <c r="E87" s="4"/>
      <c r="F87" s="4"/>
      <c r="G87" s="4"/>
      <c r="H87" s="4"/>
      <c r="I87" s="4"/>
      <c r="K87" s="67"/>
      <c r="L87" s="70"/>
      <c r="M87" s="70"/>
      <c r="N87" s="78"/>
      <c r="O87" s="74"/>
      <c r="P87" s="67"/>
      <c r="Q87" s="67"/>
      <c r="R87" s="67"/>
      <c r="S87" s="67"/>
      <c r="T87" s="67"/>
    </row>
    <row r="88" spans="1:20" ht="13.5" customHeight="1" x14ac:dyDescent="0.3">
      <c r="A88" s="9" t="s">
        <v>108</v>
      </c>
      <c r="B88" s="26" t="s">
        <v>352</v>
      </c>
      <c r="C88" s="4"/>
      <c r="D88" s="4"/>
      <c r="E88" s="4"/>
      <c r="F88" s="4"/>
      <c r="G88" s="4"/>
      <c r="H88" s="4"/>
      <c r="I88" s="4"/>
      <c r="K88" s="67"/>
      <c r="L88" s="70"/>
      <c r="M88" s="70"/>
      <c r="N88" s="78"/>
      <c r="O88" s="74"/>
      <c r="P88" s="67"/>
      <c r="Q88" s="67"/>
      <c r="R88" s="67"/>
      <c r="S88" s="67"/>
      <c r="T88" s="67"/>
    </row>
    <row r="89" spans="1:20" ht="16.5" customHeight="1" x14ac:dyDescent="0.3">
      <c r="A89" s="9" t="s">
        <v>109</v>
      </c>
      <c r="B89" s="26" t="s">
        <v>353</v>
      </c>
      <c r="C89" s="4"/>
      <c r="D89" s="4"/>
      <c r="E89" s="4"/>
      <c r="F89" s="4"/>
      <c r="G89" s="4"/>
      <c r="H89" s="4"/>
      <c r="I89" s="4"/>
      <c r="K89" s="67"/>
      <c r="L89" s="70"/>
      <c r="M89" s="70"/>
      <c r="N89" s="78"/>
      <c r="O89" s="74"/>
      <c r="P89" s="67"/>
      <c r="Q89" s="67"/>
      <c r="R89" s="67"/>
      <c r="S89" s="67"/>
      <c r="T89" s="67"/>
    </row>
    <row r="90" spans="1:20" ht="20.25" customHeight="1" x14ac:dyDescent="0.3">
      <c r="A90" s="9" t="s">
        <v>110</v>
      </c>
      <c r="B90" s="26" t="s">
        <v>354</v>
      </c>
      <c r="C90" s="4"/>
      <c r="D90" s="4"/>
      <c r="E90" s="4"/>
      <c r="F90" s="4"/>
      <c r="G90" s="4"/>
      <c r="H90" s="4"/>
      <c r="I90" s="4"/>
      <c r="K90" s="67"/>
      <c r="L90" s="70"/>
      <c r="M90" s="70"/>
      <c r="N90" s="78"/>
      <c r="O90" s="74"/>
      <c r="P90" s="67"/>
      <c r="Q90" s="67"/>
      <c r="R90" s="67"/>
      <c r="S90" s="67"/>
      <c r="T90" s="67"/>
    </row>
    <row r="91" spans="1:20" ht="42" customHeight="1" x14ac:dyDescent="0.3">
      <c r="A91" s="9" t="s">
        <v>111</v>
      </c>
      <c r="B91" s="26" t="s">
        <v>355</v>
      </c>
      <c r="C91" s="4">
        <v>142.9</v>
      </c>
      <c r="D91" s="4">
        <v>183.9</v>
      </c>
      <c r="E91" s="4">
        <f>183.9+33.7</f>
        <v>217.60000000000002</v>
      </c>
      <c r="F91" s="4"/>
      <c r="G91" s="4"/>
      <c r="H91" s="4"/>
      <c r="I91" s="4"/>
      <c r="K91" s="67"/>
      <c r="L91" s="70"/>
      <c r="M91" s="70"/>
      <c r="N91" s="78"/>
      <c r="O91" s="74"/>
      <c r="P91" s="67"/>
      <c r="Q91" s="67"/>
      <c r="R91" s="67"/>
      <c r="S91" s="67"/>
      <c r="T91" s="67"/>
    </row>
    <row r="92" spans="1:20" ht="11.25" customHeight="1" x14ac:dyDescent="0.3">
      <c r="A92" s="5">
        <v>1</v>
      </c>
      <c r="B92" s="30">
        <v>2</v>
      </c>
      <c r="C92" s="5">
        <v>3</v>
      </c>
      <c r="D92" s="5">
        <v>4</v>
      </c>
      <c r="E92" s="5">
        <v>5</v>
      </c>
      <c r="F92" s="5">
        <v>6</v>
      </c>
      <c r="G92" s="5">
        <v>7</v>
      </c>
      <c r="H92" s="5">
        <v>8</v>
      </c>
      <c r="I92" s="5">
        <v>9</v>
      </c>
      <c r="K92" s="67"/>
      <c r="L92" s="70"/>
      <c r="M92" s="70"/>
      <c r="N92" s="78"/>
      <c r="O92" s="74"/>
      <c r="P92" s="67"/>
      <c r="Q92" s="67"/>
      <c r="R92" s="67"/>
      <c r="S92" s="67"/>
      <c r="T92" s="67"/>
    </row>
    <row r="93" spans="1:20" x14ac:dyDescent="0.3">
      <c r="A93" s="98" t="s">
        <v>112</v>
      </c>
      <c r="B93" s="98"/>
      <c r="C93" s="98"/>
      <c r="D93" s="98"/>
      <c r="E93" s="98"/>
      <c r="F93" s="98"/>
      <c r="G93" s="98"/>
      <c r="H93" s="98"/>
      <c r="I93" s="98"/>
      <c r="K93" s="67"/>
      <c r="L93" s="70"/>
      <c r="M93" s="70"/>
      <c r="N93" s="78"/>
      <c r="O93" s="74"/>
      <c r="P93" s="67"/>
      <c r="Q93" s="67"/>
      <c r="R93" s="67"/>
      <c r="S93" s="67"/>
      <c r="T93" s="67"/>
    </row>
    <row r="94" spans="1:20" ht="52.5" customHeight="1" x14ac:dyDescent="0.3">
      <c r="A94" s="4" t="s">
        <v>113</v>
      </c>
      <c r="B94" s="26" t="s">
        <v>356</v>
      </c>
      <c r="C94" s="4">
        <f>C95+C96+C97+C98</f>
        <v>115.9</v>
      </c>
      <c r="D94" s="4">
        <f>D95+D96+D97+D98</f>
        <v>61</v>
      </c>
      <c r="E94" s="4">
        <f>F94+G94+H94+I94</f>
        <v>1259.3</v>
      </c>
      <c r="F94" s="4">
        <f>F95+F96+F97+F98+F99+F100+F101</f>
        <v>313</v>
      </c>
      <c r="G94" s="4">
        <f>G95+G96+G97+G98+G99+G100+G101+G102+G103</f>
        <v>313</v>
      </c>
      <c r="H94" s="4">
        <f>H95+H96+H97+H98+H99+H100+H101+H102+H103</f>
        <v>313</v>
      </c>
      <c r="I94" s="4">
        <f>I95+I96+I97+I98+I99+I100+I101+I102+I103</f>
        <v>320.3</v>
      </c>
      <c r="K94" s="67"/>
      <c r="L94" s="70"/>
      <c r="M94" s="70"/>
      <c r="N94" s="78"/>
      <c r="O94" s="74"/>
      <c r="P94" s="67"/>
      <c r="Q94" s="67"/>
      <c r="R94" s="67"/>
      <c r="S94" s="67"/>
      <c r="T94" s="67"/>
    </row>
    <row r="95" spans="1:20" ht="15.75" customHeight="1" x14ac:dyDescent="0.3">
      <c r="A95" s="4" t="s">
        <v>114</v>
      </c>
      <c r="B95" s="26" t="s">
        <v>115</v>
      </c>
      <c r="C95" s="4">
        <v>8.6999999999999993</v>
      </c>
      <c r="D95" s="4">
        <v>9</v>
      </c>
      <c r="E95" s="4">
        <f>F95+G95+H95+I95</f>
        <v>7.3</v>
      </c>
      <c r="F95" s="4">
        <v>0</v>
      </c>
      <c r="G95" s="4">
        <v>0</v>
      </c>
      <c r="H95" s="4">
        <v>0</v>
      </c>
      <c r="I95" s="4">
        <v>7.3</v>
      </c>
      <c r="K95" s="67"/>
      <c r="L95" s="70"/>
      <c r="M95" s="70"/>
      <c r="N95" s="78"/>
      <c r="O95" s="74"/>
      <c r="P95" s="67"/>
      <c r="Q95" s="67"/>
      <c r="R95" s="67"/>
      <c r="S95" s="67"/>
      <c r="T95" s="67"/>
    </row>
    <row r="96" spans="1:20" x14ac:dyDescent="0.3">
      <c r="A96" s="4" t="s">
        <v>476</v>
      </c>
      <c r="B96" s="26" t="s">
        <v>116</v>
      </c>
      <c r="C96" s="4"/>
      <c r="D96" s="4"/>
      <c r="E96" s="4">
        <f>F96+G96+H96+I96</f>
        <v>280</v>
      </c>
      <c r="F96" s="4">
        <v>70</v>
      </c>
      <c r="G96" s="4">
        <v>70</v>
      </c>
      <c r="H96" s="4">
        <v>70</v>
      </c>
      <c r="I96" s="4">
        <v>70</v>
      </c>
      <c r="J96" s="91">
        <f>N96/4</f>
        <v>70</v>
      </c>
      <c r="K96" s="67">
        <v>76</v>
      </c>
      <c r="L96" s="70"/>
      <c r="M96" s="70">
        <v>204</v>
      </c>
      <c r="N96" s="78">
        <f>K96+L96+M96</f>
        <v>280</v>
      </c>
      <c r="O96" s="74"/>
      <c r="P96" s="67"/>
      <c r="Q96" s="67"/>
      <c r="R96" s="67"/>
      <c r="S96" s="67"/>
      <c r="T96" s="67"/>
    </row>
    <row r="97" spans="1:20" ht="37.5" customHeight="1" x14ac:dyDescent="0.3">
      <c r="A97" s="4" t="s">
        <v>117</v>
      </c>
      <c r="B97" s="26" t="s">
        <v>118</v>
      </c>
      <c r="C97" s="4">
        <v>107.2</v>
      </c>
      <c r="D97" s="4">
        <v>52</v>
      </c>
      <c r="E97" s="4">
        <f>F97+G97+H97+I97</f>
        <v>972</v>
      </c>
      <c r="F97" s="4">
        <f>243</f>
        <v>243</v>
      </c>
      <c r="G97" s="4">
        <v>243</v>
      </c>
      <c r="H97" s="4">
        <v>243</v>
      </c>
      <c r="I97" s="4">
        <v>243</v>
      </c>
      <c r="K97" s="67"/>
      <c r="L97" s="70"/>
      <c r="M97" s="70"/>
      <c r="N97" s="78"/>
      <c r="O97" s="74"/>
      <c r="P97" s="67"/>
      <c r="Q97" s="67"/>
      <c r="R97" s="67"/>
      <c r="S97" s="67"/>
      <c r="T97" s="67"/>
    </row>
    <row r="98" spans="1:20" ht="56.25" customHeight="1" x14ac:dyDescent="0.3">
      <c r="A98" s="4" t="s">
        <v>119</v>
      </c>
      <c r="B98" s="26" t="s">
        <v>120</v>
      </c>
      <c r="C98" s="4"/>
      <c r="D98" s="4"/>
      <c r="E98" s="4"/>
      <c r="F98" s="4"/>
      <c r="G98" s="4"/>
      <c r="H98" s="4"/>
      <c r="I98" s="4"/>
      <c r="K98" s="67"/>
      <c r="L98" s="70"/>
      <c r="M98" s="70"/>
      <c r="N98" s="78"/>
      <c r="O98" s="74"/>
      <c r="P98" s="67"/>
      <c r="Q98" s="67"/>
      <c r="R98" s="67"/>
      <c r="S98" s="67"/>
      <c r="T98" s="67"/>
    </row>
    <row r="99" spans="1:20" x14ac:dyDescent="0.3">
      <c r="A99" s="4" t="s">
        <v>121</v>
      </c>
      <c r="B99" s="26" t="s">
        <v>122</v>
      </c>
      <c r="C99" s="4"/>
      <c r="D99" s="4"/>
      <c r="E99" s="4"/>
      <c r="F99" s="4"/>
      <c r="G99" s="4"/>
      <c r="H99" s="4"/>
      <c r="I99" s="4"/>
      <c r="K99" s="67"/>
      <c r="L99" s="70"/>
      <c r="M99" s="70"/>
      <c r="N99" s="78"/>
      <c r="O99" s="74"/>
      <c r="P99" s="67"/>
      <c r="Q99" s="67"/>
      <c r="R99" s="67"/>
      <c r="S99" s="67"/>
      <c r="T99" s="67"/>
    </row>
    <row r="100" spans="1:20" ht="17.25" customHeight="1" x14ac:dyDescent="0.3">
      <c r="A100" s="4" t="s">
        <v>123</v>
      </c>
      <c r="B100" s="26" t="s">
        <v>124</v>
      </c>
      <c r="C100" s="4"/>
      <c r="D100" s="4"/>
      <c r="E100" s="4"/>
      <c r="F100" s="4"/>
      <c r="G100" s="4"/>
      <c r="H100" s="4"/>
      <c r="I100" s="4"/>
      <c r="K100" s="67"/>
      <c r="L100" s="70"/>
      <c r="M100" s="70"/>
      <c r="N100" s="78"/>
      <c r="O100" s="74"/>
      <c r="P100" s="67"/>
      <c r="Q100" s="67"/>
      <c r="R100" s="67"/>
      <c r="S100" s="67"/>
      <c r="T100" s="67"/>
    </row>
    <row r="101" spans="1:20" ht="24" customHeight="1" x14ac:dyDescent="0.3">
      <c r="A101" s="4" t="s">
        <v>125</v>
      </c>
      <c r="B101" s="26" t="s">
        <v>126</v>
      </c>
      <c r="C101" s="4"/>
      <c r="D101" s="4"/>
      <c r="E101" s="4"/>
      <c r="F101" s="4"/>
      <c r="G101" s="4"/>
      <c r="H101" s="4"/>
      <c r="I101" s="4"/>
      <c r="K101" s="67"/>
      <c r="L101" s="70"/>
      <c r="M101" s="70"/>
      <c r="N101" s="78"/>
      <c r="O101" s="74"/>
      <c r="P101" s="67"/>
      <c r="Q101" s="67"/>
      <c r="R101" s="67"/>
      <c r="S101" s="67"/>
      <c r="T101" s="67"/>
    </row>
    <row r="102" spans="1:20" ht="41.25" customHeight="1" x14ac:dyDescent="0.3">
      <c r="A102" s="4" t="s">
        <v>127</v>
      </c>
      <c r="B102" s="26" t="s">
        <v>128</v>
      </c>
      <c r="C102" s="4"/>
      <c r="D102" s="4"/>
      <c r="E102" s="4"/>
      <c r="F102" s="4"/>
      <c r="G102" s="4"/>
      <c r="H102" s="4"/>
      <c r="I102" s="4"/>
      <c r="K102" s="67"/>
      <c r="L102" s="70"/>
      <c r="M102" s="70"/>
      <c r="N102" s="78"/>
      <c r="O102" s="74"/>
      <c r="P102" s="67"/>
      <c r="Q102" s="67"/>
      <c r="R102" s="67"/>
      <c r="S102" s="67"/>
      <c r="T102" s="67"/>
    </row>
    <row r="103" spans="1:20" ht="67.5" customHeight="1" x14ac:dyDescent="0.3">
      <c r="A103" s="4" t="s">
        <v>129</v>
      </c>
      <c r="B103" s="26" t="s">
        <v>130</v>
      </c>
      <c r="C103" s="4"/>
      <c r="D103" s="4"/>
      <c r="E103" s="4"/>
      <c r="F103" s="4"/>
      <c r="G103" s="4"/>
      <c r="H103" s="4"/>
      <c r="I103" s="4"/>
      <c r="K103" s="67"/>
      <c r="L103" s="70"/>
      <c r="M103" s="70"/>
      <c r="N103" s="78"/>
      <c r="O103" s="74"/>
      <c r="P103" s="67"/>
      <c r="Q103" s="67"/>
      <c r="R103" s="67"/>
      <c r="S103" s="67"/>
      <c r="T103" s="67"/>
    </row>
    <row r="104" spans="1:20" ht="34.5" customHeight="1" x14ac:dyDescent="0.3">
      <c r="A104" s="4" t="s">
        <v>131</v>
      </c>
      <c r="B104" s="26" t="s">
        <v>357</v>
      </c>
      <c r="C104" s="4"/>
      <c r="D104" s="4"/>
      <c r="E104" s="4"/>
      <c r="F104" s="4"/>
      <c r="G104" s="4"/>
      <c r="H104" s="4"/>
      <c r="I104" s="4"/>
      <c r="K104" s="67"/>
      <c r="L104" s="70"/>
      <c r="M104" s="70"/>
      <c r="N104" s="78"/>
      <c r="O104" s="74"/>
      <c r="P104" s="67"/>
      <c r="Q104" s="67"/>
      <c r="R104" s="67"/>
      <c r="S104" s="67"/>
      <c r="T104" s="67"/>
    </row>
    <row r="105" spans="1:20" ht="63" customHeight="1" x14ac:dyDescent="0.3">
      <c r="A105" s="4" t="s">
        <v>132</v>
      </c>
      <c r="B105" s="26" t="s">
        <v>133</v>
      </c>
      <c r="C105" s="4"/>
      <c r="D105" s="4"/>
      <c r="E105" s="4"/>
      <c r="F105" s="4"/>
      <c r="G105" s="4"/>
      <c r="H105" s="4"/>
      <c r="I105" s="4"/>
      <c r="K105" s="67"/>
      <c r="L105" s="70"/>
      <c r="M105" s="70"/>
      <c r="N105" s="78"/>
      <c r="O105" s="74"/>
      <c r="P105" s="67"/>
      <c r="Q105" s="67"/>
      <c r="R105" s="67"/>
      <c r="S105" s="67"/>
      <c r="T105" s="67"/>
    </row>
    <row r="106" spans="1:20" ht="26.25" customHeight="1" x14ac:dyDescent="0.3">
      <c r="A106" s="4" t="s">
        <v>134</v>
      </c>
      <c r="B106" s="26" t="s">
        <v>135</v>
      </c>
      <c r="C106" s="4"/>
      <c r="D106" s="4"/>
      <c r="E106" s="4"/>
      <c r="F106" s="4"/>
      <c r="G106" s="4"/>
      <c r="H106" s="4"/>
      <c r="I106" s="4"/>
      <c r="K106" s="67"/>
      <c r="L106" s="70"/>
      <c r="M106" s="70"/>
      <c r="N106" s="78"/>
      <c r="O106" s="74"/>
      <c r="P106" s="67"/>
      <c r="Q106" s="67"/>
      <c r="R106" s="67"/>
      <c r="S106" s="67"/>
      <c r="T106" s="67"/>
    </row>
    <row r="107" spans="1:20" ht="17.25" customHeight="1" x14ac:dyDescent="0.3">
      <c r="A107" s="4" t="s">
        <v>136</v>
      </c>
      <c r="B107" s="26" t="s">
        <v>137</v>
      </c>
      <c r="C107" s="4"/>
      <c r="D107" s="4"/>
      <c r="E107" s="4"/>
      <c r="F107" s="4"/>
      <c r="G107" s="4"/>
      <c r="H107" s="4"/>
      <c r="I107" s="4"/>
      <c r="K107" s="67"/>
      <c r="L107" s="70"/>
      <c r="M107" s="70"/>
      <c r="N107" s="78"/>
      <c r="O107" s="74"/>
      <c r="P107" s="67"/>
      <c r="Q107" s="67"/>
      <c r="R107" s="67"/>
      <c r="S107" s="67"/>
      <c r="T107" s="67"/>
    </row>
    <row r="108" spans="1:20" ht="39" customHeight="1" x14ac:dyDescent="0.3">
      <c r="A108" s="4" t="s">
        <v>138</v>
      </c>
      <c r="B108" s="26" t="s">
        <v>358</v>
      </c>
      <c r="C108" s="4">
        <f>C109+C110</f>
        <v>1433.3</v>
      </c>
      <c r="D108" s="4">
        <f>D109+D110</f>
        <v>1740</v>
      </c>
      <c r="E108" s="4">
        <f>F108+G108+H108+I108</f>
        <v>2828</v>
      </c>
      <c r="F108" s="4">
        <f>F109+F110</f>
        <v>707</v>
      </c>
      <c r="G108" s="4">
        <f>G109+G110</f>
        <v>707</v>
      </c>
      <c r="H108" s="4">
        <f>H109+H110</f>
        <v>707</v>
      </c>
      <c r="I108" s="4">
        <f>I109+I110</f>
        <v>707</v>
      </c>
      <c r="K108" s="67"/>
      <c r="L108" s="70"/>
      <c r="M108" s="70"/>
      <c r="N108" s="78"/>
      <c r="O108" s="74"/>
      <c r="P108" s="67"/>
      <c r="Q108" s="67"/>
      <c r="R108" s="67"/>
      <c r="S108" s="67"/>
      <c r="T108" s="67"/>
    </row>
    <row r="109" spans="1:20" ht="26.25" customHeight="1" x14ac:dyDescent="0.3">
      <c r="A109" s="4" t="s">
        <v>139</v>
      </c>
      <c r="B109" s="26" t="s">
        <v>140</v>
      </c>
      <c r="C109" s="4">
        <v>1433.3</v>
      </c>
      <c r="D109" s="4">
        <v>1740</v>
      </c>
      <c r="E109" s="4">
        <f>F109+G109+H109+I109</f>
        <v>2828</v>
      </c>
      <c r="F109" s="4">
        <v>707</v>
      </c>
      <c r="G109" s="4">
        <v>707</v>
      </c>
      <c r="H109" s="4">
        <v>707</v>
      </c>
      <c r="I109" s="4">
        <v>707</v>
      </c>
      <c r="J109" s="92">
        <v>762</v>
      </c>
      <c r="K109" s="67"/>
      <c r="L109" s="70"/>
      <c r="M109" s="70"/>
      <c r="N109" s="78"/>
      <c r="O109" s="74"/>
      <c r="P109" s="67"/>
      <c r="Q109" s="67"/>
      <c r="R109" s="67"/>
      <c r="S109" s="67"/>
      <c r="T109" s="67"/>
    </row>
    <row r="110" spans="1:20" ht="27.75" customHeight="1" x14ac:dyDescent="0.3">
      <c r="A110" s="4" t="s">
        <v>141</v>
      </c>
      <c r="B110" s="26" t="s">
        <v>142</v>
      </c>
      <c r="C110" s="4"/>
      <c r="D110" s="4"/>
      <c r="E110" s="4">
        <f>F110+G110+H110+I110</f>
        <v>0</v>
      </c>
      <c r="F110" s="4"/>
      <c r="G110" s="4"/>
      <c r="H110" s="4"/>
      <c r="I110" s="4"/>
      <c r="K110" s="67"/>
      <c r="L110" s="70"/>
      <c r="M110" s="70"/>
      <c r="N110" s="78"/>
      <c r="O110" s="74"/>
      <c r="P110" s="67"/>
      <c r="Q110" s="67"/>
      <c r="R110" s="67"/>
      <c r="S110" s="67"/>
      <c r="T110" s="67"/>
    </row>
    <row r="111" spans="1:20" ht="22.5" customHeight="1" x14ac:dyDescent="0.3">
      <c r="A111" s="4" t="s">
        <v>143</v>
      </c>
      <c r="B111" s="26" t="s">
        <v>359</v>
      </c>
      <c r="C111" s="4">
        <f>C112+C113</f>
        <v>0</v>
      </c>
      <c r="D111" s="4">
        <f>D112+D113</f>
        <v>0</v>
      </c>
      <c r="E111" s="4">
        <f>F111+G111+H111+I111</f>
        <v>0</v>
      </c>
      <c r="F111" s="4">
        <f>F112+F113</f>
        <v>0</v>
      </c>
      <c r="G111" s="4">
        <f>G112+G113</f>
        <v>0</v>
      </c>
      <c r="H111" s="4">
        <f>H112+H113</f>
        <v>0</v>
      </c>
      <c r="I111" s="4">
        <f>I112+I113</f>
        <v>0</v>
      </c>
      <c r="K111" s="67"/>
      <c r="L111" s="70"/>
      <c r="M111" s="70"/>
      <c r="N111" s="78"/>
      <c r="O111" s="74"/>
      <c r="P111" s="67"/>
      <c r="Q111" s="67"/>
      <c r="R111" s="67"/>
      <c r="S111" s="67"/>
      <c r="T111" s="67"/>
    </row>
    <row r="112" spans="1:20" ht="15" customHeight="1" x14ac:dyDescent="0.3">
      <c r="A112" s="4" t="s">
        <v>144</v>
      </c>
      <c r="B112" s="26" t="s">
        <v>145</v>
      </c>
      <c r="C112" s="4"/>
      <c r="D112" s="4"/>
      <c r="E112" s="4"/>
      <c r="F112" s="4"/>
      <c r="G112" s="4"/>
      <c r="H112" s="4"/>
      <c r="I112" s="4"/>
      <c r="K112" s="67"/>
      <c r="L112" s="70"/>
      <c r="M112" s="70"/>
      <c r="N112" s="78"/>
      <c r="O112" s="74"/>
      <c r="P112" s="67"/>
      <c r="Q112" s="67"/>
      <c r="R112" s="67"/>
      <c r="S112" s="67"/>
      <c r="T112" s="67"/>
    </row>
    <row r="113" spans="1:20" ht="17.25" customHeight="1" thickBot="1" x14ac:dyDescent="0.35">
      <c r="A113" s="4" t="s">
        <v>146</v>
      </c>
      <c r="B113" s="26" t="s">
        <v>147</v>
      </c>
      <c r="C113" s="4"/>
      <c r="D113" s="4"/>
      <c r="E113" s="4"/>
      <c r="F113" s="4"/>
      <c r="G113" s="4"/>
      <c r="H113" s="4"/>
      <c r="I113" s="4"/>
      <c r="K113" s="67"/>
      <c r="L113" s="70"/>
      <c r="M113" s="70"/>
      <c r="N113" s="81"/>
      <c r="O113" s="74"/>
      <c r="P113" s="67"/>
      <c r="Q113" s="67"/>
      <c r="R113" s="67"/>
      <c r="S113" s="67"/>
      <c r="T113" s="67"/>
    </row>
    <row r="114" spans="1:20" ht="7.5" customHeight="1" x14ac:dyDescent="0.3">
      <c r="A114" s="1"/>
    </row>
    <row r="115" spans="1:20" ht="15.6" x14ac:dyDescent="0.3">
      <c r="A115" s="109" t="s">
        <v>319</v>
      </c>
      <c r="B115" s="110"/>
      <c r="C115" s="110"/>
      <c r="D115" s="110"/>
      <c r="G115" s="109" t="s">
        <v>435</v>
      </c>
      <c r="H115" s="110"/>
      <c r="I115" s="110"/>
    </row>
    <row r="116" spans="1:20" ht="12.75" customHeight="1" x14ac:dyDescent="0.3">
      <c r="A116" s="3" t="s">
        <v>148</v>
      </c>
      <c r="B116" s="29"/>
      <c r="C116" s="2"/>
      <c r="E116" s="3" t="s">
        <v>149</v>
      </c>
      <c r="G116" s="114" t="s">
        <v>150</v>
      </c>
      <c r="H116" s="115"/>
      <c r="I116" s="115"/>
    </row>
    <row r="117" spans="1:20" x14ac:dyDescent="0.3">
      <c r="A117" s="1" t="s">
        <v>151</v>
      </c>
    </row>
  </sheetData>
  <mergeCells count="69">
    <mergeCell ref="A7:I7"/>
    <mergeCell ref="A8:I8"/>
    <mergeCell ref="A9:I9"/>
    <mergeCell ref="A10:I10"/>
    <mergeCell ref="A35:A36"/>
    <mergeCell ref="F35:I35"/>
    <mergeCell ref="A16:B16"/>
    <mergeCell ref="C16:D16"/>
    <mergeCell ref="A17:B17"/>
    <mergeCell ref="C17:D17"/>
    <mergeCell ref="A12:I12"/>
    <mergeCell ref="A13:I13"/>
    <mergeCell ref="A14:I14"/>
    <mergeCell ref="D18:F18"/>
    <mergeCell ref="D19:F19"/>
    <mergeCell ref="D20:F20"/>
    <mergeCell ref="A1:I1"/>
    <mergeCell ref="A2:I2"/>
    <mergeCell ref="A3:I3"/>
    <mergeCell ref="A4:I4"/>
    <mergeCell ref="A6:I6"/>
    <mergeCell ref="G116:I116"/>
    <mergeCell ref="E17:F17"/>
    <mergeCell ref="E16:F16"/>
    <mergeCell ref="A31:I31"/>
    <mergeCell ref="A15:I15"/>
    <mergeCell ref="A18:C18"/>
    <mergeCell ref="A19:C19"/>
    <mergeCell ref="A20:C20"/>
    <mergeCell ref="A21:C21"/>
    <mergeCell ref="A93:I93"/>
    <mergeCell ref="A77:I77"/>
    <mergeCell ref="A26:C26"/>
    <mergeCell ref="A27:C27"/>
    <mergeCell ref="A32:I32"/>
    <mergeCell ref="A33:I33"/>
    <mergeCell ref="A115:D115"/>
    <mergeCell ref="A28:C28"/>
    <mergeCell ref="A29:C29"/>
    <mergeCell ref="A22:C22"/>
    <mergeCell ref="A23:C23"/>
    <mergeCell ref="A24:C24"/>
    <mergeCell ref="A25:C25"/>
    <mergeCell ref="G115:I115"/>
    <mergeCell ref="G22:H22"/>
    <mergeCell ref="G23:H23"/>
    <mergeCell ref="G24:H24"/>
    <mergeCell ref="G25:G29"/>
    <mergeCell ref="D21:F21"/>
    <mergeCell ref="D22:F22"/>
    <mergeCell ref="D23:F23"/>
    <mergeCell ref="D24:F24"/>
    <mergeCell ref="D25:F25"/>
    <mergeCell ref="J36:J38"/>
    <mergeCell ref="R36:T36"/>
    <mergeCell ref="H16:I16"/>
    <mergeCell ref="H17:I17"/>
    <mergeCell ref="B35:B36"/>
    <mergeCell ref="C35:C36"/>
    <mergeCell ref="D35:D36"/>
    <mergeCell ref="E35:E36"/>
    <mergeCell ref="D26:F26"/>
    <mergeCell ref="D27:F27"/>
    <mergeCell ref="D28:F28"/>
    <mergeCell ref="D29:F29"/>
    <mergeCell ref="G18:H18"/>
    <mergeCell ref="G19:H19"/>
    <mergeCell ref="G20:H20"/>
    <mergeCell ref="G21:H21"/>
  </mergeCells>
  <pageMargins left="0.7" right="0.7" top="0.75" bottom="0.75" header="0.3" footer="0.3"/>
  <pageSetup paperSize="9" scale="9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W19"/>
  <sheetViews>
    <sheetView tabSelected="1" topLeftCell="G1" zoomScale="125" zoomScaleNormal="125" workbookViewId="0">
      <selection activeCell="J1" sqref="J1"/>
    </sheetView>
  </sheetViews>
  <sheetFormatPr defaultRowHeight="14.4" x14ac:dyDescent="0.3"/>
  <cols>
    <col min="1" max="1" width="28.6640625" customWidth="1"/>
    <col min="2" max="2" width="6.33203125" customWidth="1"/>
    <col min="3" max="3" width="14.33203125" customWidth="1"/>
    <col min="4" max="4" width="12.109375" customWidth="1"/>
    <col min="5" max="5" width="11.6640625" customWidth="1"/>
    <col min="6" max="9" width="10.33203125" customWidth="1"/>
    <col min="10" max="10" width="10.33203125" hidden="1" customWidth="1"/>
    <col min="11" max="11" width="12.33203125" hidden="1" customWidth="1"/>
    <col min="12" max="23" width="9.109375" hidden="1" customWidth="1"/>
    <col min="24" max="31" width="9.109375" customWidth="1"/>
  </cols>
  <sheetData>
    <row r="2" spans="1:23" ht="15.6" x14ac:dyDescent="0.3">
      <c r="A2" s="13" t="s">
        <v>152</v>
      </c>
      <c r="B2" s="14"/>
      <c r="C2" s="14"/>
      <c r="D2" s="14"/>
      <c r="E2" s="14"/>
      <c r="F2" s="14"/>
      <c r="G2" s="14"/>
      <c r="H2" s="14"/>
      <c r="I2" s="14"/>
      <c r="J2" s="14"/>
    </row>
    <row r="3" spans="1:23" ht="15.6" x14ac:dyDescent="0.3">
      <c r="A3" s="61" t="s">
        <v>153</v>
      </c>
      <c r="B3" s="14"/>
      <c r="C3" s="14"/>
      <c r="D3" s="14"/>
      <c r="E3" s="14"/>
      <c r="F3" s="14"/>
      <c r="G3" s="14"/>
      <c r="H3" s="14"/>
      <c r="I3" s="14"/>
      <c r="J3" s="14"/>
    </row>
    <row r="4" spans="1:23" s="88" customFormat="1" ht="43.5" customHeight="1" x14ac:dyDescent="0.3">
      <c r="A4" s="128"/>
      <c r="B4" s="129" t="s">
        <v>154</v>
      </c>
      <c r="C4" s="126" t="s">
        <v>432</v>
      </c>
      <c r="D4" s="126" t="s">
        <v>433</v>
      </c>
      <c r="E4" s="126" t="s">
        <v>434</v>
      </c>
      <c r="F4" s="130" t="s">
        <v>43</v>
      </c>
      <c r="G4" s="131"/>
      <c r="H4" s="131"/>
      <c r="I4" s="132"/>
      <c r="J4" s="87"/>
      <c r="K4" s="89" t="s">
        <v>458</v>
      </c>
      <c r="L4" s="90" t="s">
        <v>484</v>
      </c>
      <c r="M4" s="89" t="s">
        <v>485</v>
      </c>
      <c r="N4" s="89" t="s">
        <v>453</v>
      </c>
      <c r="O4" s="93" t="s">
        <v>452</v>
      </c>
      <c r="P4" s="96" t="s">
        <v>448</v>
      </c>
      <c r="Q4" s="96"/>
      <c r="R4" s="96"/>
      <c r="S4" s="96"/>
      <c r="T4" s="96" t="s">
        <v>449</v>
      </c>
      <c r="U4" s="96"/>
      <c r="V4" s="96"/>
      <c r="W4" s="96"/>
    </row>
    <row r="5" spans="1:23" ht="28.5" customHeight="1" x14ac:dyDescent="0.3">
      <c r="A5" s="128"/>
      <c r="B5" s="129"/>
      <c r="C5" s="127"/>
      <c r="D5" s="127"/>
      <c r="E5" s="127"/>
      <c r="F5" s="20" t="s">
        <v>44</v>
      </c>
      <c r="G5" s="20" t="s">
        <v>45</v>
      </c>
      <c r="H5" s="20" t="s">
        <v>46</v>
      </c>
      <c r="I5" s="20" t="s">
        <v>47</v>
      </c>
      <c r="J5" s="87"/>
      <c r="K5" s="67"/>
      <c r="P5" s="97" t="s">
        <v>455</v>
      </c>
      <c r="Q5" s="97" t="s">
        <v>456</v>
      </c>
      <c r="R5" s="96" t="s">
        <v>457</v>
      </c>
      <c r="S5" s="97"/>
      <c r="T5" s="97" t="s">
        <v>455</v>
      </c>
      <c r="U5" s="97" t="s">
        <v>456</v>
      </c>
      <c r="V5" s="96" t="s">
        <v>457</v>
      </c>
      <c r="W5" s="97"/>
    </row>
    <row r="6" spans="1:23" ht="15.6" x14ac:dyDescent="0.3">
      <c r="A6" s="16">
        <v>1</v>
      </c>
      <c r="B6" s="16">
        <v>2</v>
      </c>
      <c r="C6" s="16">
        <v>3</v>
      </c>
      <c r="D6" s="16">
        <v>4</v>
      </c>
      <c r="E6" s="16">
        <v>5</v>
      </c>
      <c r="F6" s="16">
        <v>6</v>
      </c>
      <c r="G6" s="16">
        <v>7</v>
      </c>
      <c r="H6" s="16">
        <v>8</v>
      </c>
      <c r="I6" s="16">
        <v>9</v>
      </c>
      <c r="J6" s="87"/>
      <c r="K6" s="67"/>
      <c r="P6" s="97"/>
      <c r="Q6" s="97"/>
      <c r="R6" s="96"/>
      <c r="S6" s="97"/>
      <c r="T6" s="97"/>
      <c r="U6" s="97"/>
      <c r="V6" s="96"/>
      <c r="W6" s="97"/>
    </row>
    <row r="7" spans="1:23" ht="31.2" x14ac:dyDescent="0.3">
      <c r="A7" s="15" t="s">
        <v>155</v>
      </c>
      <c r="B7" s="19" t="s">
        <v>321</v>
      </c>
      <c r="C7" s="15">
        <f>C8+C9</f>
        <v>4315.8999999999996</v>
      </c>
      <c r="D7" s="15">
        <f>D8+D9</f>
        <v>6492</v>
      </c>
      <c r="E7" s="15">
        <f>F7+G7+H7+I7</f>
        <v>10588</v>
      </c>
      <c r="F7" s="15">
        <v>2647</v>
      </c>
      <c r="G7" s="15">
        <v>2647</v>
      </c>
      <c r="H7" s="15">
        <v>2647</v>
      </c>
      <c r="I7" s="15">
        <v>2647</v>
      </c>
      <c r="J7" s="17"/>
      <c r="K7" s="82">
        <f t="shared" ref="K7:L7" si="0">K8+K9</f>
        <v>2647.45</v>
      </c>
      <c r="L7" s="15">
        <f t="shared" si="0"/>
        <v>8319.7999999999993</v>
      </c>
      <c r="M7" s="15">
        <f t="shared" ref="M7:N7" si="1">M8+M9</f>
        <v>2270</v>
      </c>
      <c r="N7" s="15">
        <f t="shared" si="1"/>
        <v>0</v>
      </c>
      <c r="O7" s="70">
        <f>L7+M7+N7</f>
        <v>10589.8</v>
      </c>
      <c r="P7" s="67"/>
      <c r="Q7" s="67"/>
      <c r="R7" s="67"/>
      <c r="S7" s="67"/>
      <c r="T7" s="67"/>
      <c r="U7" s="67"/>
      <c r="V7" s="67"/>
      <c r="W7" s="67"/>
    </row>
    <row r="8" spans="1:23" ht="31.2" x14ac:dyDescent="0.3">
      <c r="A8" s="15" t="s">
        <v>156</v>
      </c>
      <c r="B8" s="19" t="s">
        <v>157</v>
      </c>
      <c r="C8" s="15">
        <v>2990.2</v>
      </c>
      <c r="D8" s="15">
        <v>3942</v>
      </c>
      <c r="E8" s="15">
        <f t="shared" ref="E8:E14" si="2">F8+G8+H8+I8</f>
        <v>7292</v>
      </c>
      <c r="F8" s="15">
        <v>1823</v>
      </c>
      <c r="G8" s="15">
        <v>1823</v>
      </c>
      <c r="H8" s="15">
        <v>1823</v>
      </c>
      <c r="I8" s="15">
        <v>1823</v>
      </c>
      <c r="J8" s="17"/>
      <c r="K8" s="83">
        <f>O8/4</f>
        <v>1823.05</v>
      </c>
      <c r="L8" s="67">
        <f>5992+330.2</f>
        <v>6322.2</v>
      </c>
      <c r="M8" s="67">
        <f>1300-330</f>
        <v>970</v>
      </c>
      <c r="N8" s="67">
        <v>0</v>
      </c>
      <c r="O8" s="70">
        <f t="shared" ref="O8:O14" si="3">L8+M8+N8</f>
        <v>7292.2</v>
      </c>
      <c r="P8" s="67"/>
      <c r="Q8" s="67"/>
      <c r="R8" s="67"/>
      <c r="S8" s="67"/>
      <c r="T8" s="67"/>
      <c r="U8" s="67"/>
      <c r="V8" s="67"/>
      <c r="W8" s="67"/>
    </row>
    <row r="9" spans="1:23" ht="31.2" x14ac:dyDescent="0.3">
      <c r="A9" s="15" t="s">
        <v>158</v>
      </c>
      <c r="B9" s="19" t="s">
        <v>159</v>
      </c>
      <c r="C9" s="15">
        <v>1325.7</v>
      </c>
      <c r="D9" s="15">
        <v>2550</v>
      </c>
      <c r="E9" s="15">
        <f t="shared" si="2"/>
        <v>3296</v>
      </c>
      <c r="F9" s="15">
        <v>824</v>
      </c>
      <c r="G9" s="15">
        <v>824</v>
      </c>
      <c r="H9" s="15">
        <v>824</v>
      </c>
      <c r="I9" s="15">
        <v>824</v>
      </c>
      <c r="J9" s="17"/>
      <c r="K9" s="83">
        <f>O9/4</f>
        <v>824.4</v>
      </c>
      <c r="L9" s="67">
        <v>1997.6</v>
      </c>
      <c r="M9" s="67">
        <f>1300</f>
        <v>1300</v>
      </c>
      <c r="N9" s="67">
        <v>0</v>
      </c>
      <c r="O9" s="70">
        <f t="shared" si="3"/>
        <v>3297.6</v>
      </c>
      <c r="P9" s="67">
        <v>1100</v>
      </c>
      <c r="Q9" s="67">
        <v>897.6</v>
      </c>
      <c r="R9" s="67"/>
      <c r="S9" s="67"/>
      <c r="T9" s="67">
        <v>100</v>
      </c>
      <c r="U9" s="67">
        <v>1200</v>
      </c>
      <c r="V9" s="67"/>
      <c r="W9" s="67"/>
    </row>
    <row r="10" spans="1:23" ht="15.6" x14ac:dyDescent="0.3">
      <c r="A10" s="15" t="s">
        <v>160</v>
      </c>
      <c r="B10" s="19" t="s">
        <v>322</v>
      </c>
      <c r="C10" s="15">
        <v>6811.7</v>
      </c>
      <c r="D10" s="15">
        <v>7922</v>
      </c>
      <c r="E10" s="15">
        <f t="shared" si="2"/>
        <v>12843</v>
      </c>
      <c r="F10" s="15">
        <v>3211</v>
      </c>
      <c r="G10" s="15">
        <v>3211</v>
      </c>
      <c r="H10" s="15">
        <v>3211</v>
      </c>
      <c r="I10" s="15">
        <v>3210</v>
      </c>
      <c r="J10" s="17"/>
      <c r="K10" s="83">
        <f>O10/4</f>
        <v>3210.75</v>
      </c>
      <c r="L10" s="67">
        <v>7933.7</v>
      </c>
      <c r="M10" s="67">
        <f>5909.3-1000</f>
        <v>4909.3</v>
      </c>
      <c r="N10" s="67">
        <v>0</v>
      </c>
      <c r="O10" s="70">
        <f t="shared" si="3"/>
        <v>12843</v>
      </c>
      <c r="P10" s="67"/>
      <c r="Q10" s="67"/>
      <c r="R10" s="67"/>
      <c r="S10" s="67"/>
      <c r="T10" s="67"/>
      <c r="U10" s="67"/>
      <c r="V10" s="67"/>
      <c r="W10" s="67"/>
    </row>
    <row r="11" spans="1:23" ht="31.2" x14ac:dyDescent="0.3">
      <c r="A11" s="15" t="s">
        <v>161</v>
      </c>
      <c r="B11" s="19" t="s">
        <v>323</v>
      </c>
      <c r="C11" s="15">
        <v>1433.3</v>
      </c>
      <c r="D11" s="15">
        <v>1740</v>
      </c>
      <c r="E11" s="15">
        <f t="shared" si="2"/>
        <v>2828</v>
      </c>
      <c r="F11" s="15">
        <v>707</v>
      </c>
      <c r="G11" s="15">
        <v>707</v>
      </c>
      <c r="H11" s="15">
        <v>707</v>
      </c>
      <c r="I11" s="15">
        <v>707</v>
      </c>
      <c r="J11" s="17"/>
      <c r="K11" s="83">
        <f>O11/4</f>
        <v>706.625</v>
      </c>
      <c r="L11" s="67">
        <v>1746.5</v>
      </c>
      <c r="M11" s="67">
        <f>1300-220</f>
        <v>1080</v>
      </c>
      <c r="N11" s="67">
        <v>0</v>
      </c>
      <c r="O11" s="70">
        <f t="shared" si="3"/>
        <v>2826.5</v>
      </c>
      <c r="P11" s="67"/>
      <c r="Q11" s="67"/>
      <c r="R11" s="67"/>
      <c r="S11" s="67"/>
      <c r="T11" s="67"/>
      <c r="U11" s="67"/>
      <c r="V11" s="67"/>
      <c r="W11" s="67"/>
    </row>
    <row r="12" spans="1:23" ht="75.599999999999994" x14ac:dyDescent="0.3">
      <c r="A12" s="15" t="s">
        <v>486</v>
      </c>
      <c r="B12" s="19" t="s">
        <v>324</v>
      </c>
      <c r="C12" s="15">
        <v>7751.2</v>
      </c>
      <c r="D12" s="15">
        <v>7500</v>
      </c>
      <c r="E12" s="15">
        <f t="shared" si="2"/>
        <v>9800</v>
      </c>
      <c r="F12" s="15">
        <v>2450</v>
      </c>
      <c r="G12" s="15">
        <v>2450</v>
      </c>
      <c r="H12" s="15">
        <v>2450</v>
      </c>
      <c r="I12" s="15">
        <v>2450</v>
      </c>
      <c r="J12" s="17"/>
      <c r="K12" s="83">
        <f>O12/4</f>
        <v>2450</v>
      </c>
      <c r="L12" s="67">
        <f>7932+668</f>
        <v>8600</v>
      </c>
      <c r="M12" s="67">
        <f>1200</f>
        <v>1200</v>
      </c>
      <c r="N12" s="67"/>
      <c r="O12" s="70">
        <f t="shared" si="3"/>
        <v>9800</v>
      </c>
      <c r="P12" s="67"/>
      <c r="Q12" s="67"/>
      <c r="R12" s="67">
        <v>1200</v>
      </c>
      <c r="S12" s="67"/>
      <c r="T12" s="67"/>
      <c r="U12" s="67"/>
      <c r="V12" s="67"/>
      <c r="W12" s="67"/>
    </row>
    <row r="13" spans="1:23" ht="15.6" x14ac:dyDescent="0.3">
      <c r="A13" s="15" t="s">
        <v>163</v>
      </c>
      <c r="B13" s="19" t="s">
        <v>325</v>
      </c>
      <c r="C13" s="15">
        <v>142.9</v>
      </c>
      <c r="D13" s="15">
        <v>0</v>
      </c>
      <c r="E13" s="15">
        <f t="shared" si="2"/>
        <v>0</v>
      </c>
      <c r="F13" s="15"/>
      <c r="G13" s="15"/>
      <c r="H13" s="15"/>
      <c r="I13" s="15"/>
      <c r="J13" s="17"/>
      <c r="K13" s="83"/>
      <c r="L13" s="67"/>
      <c r="M13" s="67"/>
      <c r="N13" s="67"/>
      <c r="O13" s="70">
        <f t="shared" si="3"/>
        <v>0</v>
      </c>
      <c r="P13" s="67"/>
      <c r="Q13" s="67"/>
      <c r="R13" s="67"/>
      <c r="S13" s="67"/>
      <c r="T13" s="67"/>
      <c r="U13" s="67"/>
      <c r="V13" s="67"/>
      <c r="W13" s="67"/>
    </row>
    <row r="14" spans="1:23" ht="15.6" x14ac:dyDescent="0.3">
      <c r="A14" s="15" t="s">
        <v>164</v>
      </c>
      <c r="B14" s="19" t="s">
        <v>326</v>
      </c>
      <c r="C14" s="15">
        <f>C7+C10+C11+C12+C13</f>
        <v>20455</v>
      </c>
      <c r="D14" s="15">
        <f>D7+D10+D11+D12+D13</f>
        <v>23654</v>
      </c>
      <c r="E14" s="15">
        <f t="shared" si="2"/>
        <v>36059</v>
      </c>
      <c r="F14" s="15">
        <f t="shared" ref="F14:L14" si="4">F7+F10+F11+F12+F13</f>
        <v>9015</v>
      </c>
      <c r="G14" s="15">
        <f t="shared" si="4"/>
        <v>9015</v>
      </c>
      <c r="H14" s="15">
        <f t="shared" si="4"/>
        <v>9015</v>
      </c>
      <c r="I14" s="15">
        <f t="shared" si="4"/>
        <v>9014</v>
      </c>
      <c r="J14" s="17"/>
      <c r="K14" s="82">
        <f>K7+K10+K11+K12+K13</f>
        <v>9014.8250000000007</v>
      </c>
      <c r="L14" s="15">
        <f t="shared" si="4"/>
        <v>26600</v>
      </c>
      <c r="M14" s="15">
        <f t="shared" ref="M14:N14" si="5">M7+M10+M11+M12+M13</f>
        <v>9459.2999999999993</v>
      </c>
      <c r="N14" s="15">
        <f t="shared" si="5"/>
        <v>0</v>
      </c>
      <c r="O14" s="70">
        <f t="shared" si="3"/>
        <v>36059.300000000003</v>
      </c>
      <c r="P14" s="67"/>
      <c r="Q14" s="67"/>
      <c r="R14" s="67"/>
      <c r="S14" s="67"/>
      <c r="T14" s="67"/>
      <c r="U14" s="67"/>
      <c r="V14" s="67"/>
      <c r="W14" s="67"/>
    </row>
    <row r="15" spans="1:23" ht="15.6" x14ac:dyDescent="0.3">
      <c r="A15" s="13"/>
      <c r="B15" s="14"/>
      <c r="C15" s="14"/>
      <c r="D15" s="14"/>
      <c r="E15" s="14"/>
      <c r="F15" s="14"/>
      <c r="G15" s="14"/>
      <c r="H15" s="14"/>
      <c r="I15" s="14"/>
      <c r="J15" s="14"/>
    </row>
    <row r="16" spans="1:23" ht="15.75" customHeight="1" x14ac:dyDescent="0.3">
      <c r="A16" s="109" t="s">
        <v>319</v>
      </c>
      <c r="B16" s="133"/>
      <c r="C16" s="133"/>
      <c r="D16" s="110"/>
      <c r="E16" s="17"/>
      <c r="F16" s="14"/>
      <c r="G16" s="109" t="s">
        <v>435</v>
      </c>
      <c r="H16" s="110"/>
      <c r="I16" s="110"/>
      <c r="J16" s="14"/>
      <c r="K16" t="s">
        <v>454</v>
      </c>
      <c r="L16">
        <f>L7+L10+L11</f>
        <v>18000</v>
      </c>
    </row>
    <row r="17" spans="1:8" x14ac:dyDescent="0.3">
      <c r="A17" s="125" t="s">
        <v>148</v>
      </c>
      <c r="B17" s="116"/>
      <c r="C17" s="116"/>
      <c r="E17" s="3" t="s">
        <v>149</v>
      </c>
      <c r="G17" s="114" t="s">
        <v>150</v>
      </c>
      <c r="H17" s="115"/>
    </row>
    <row r="19" spans="1:8" x14ac:dyDescent="0.3">
      <c r="A19" s="1" t="s">
        <v>151</v>
      </c>
    </row>
  </sheetData>
  <mergeCells count="20">
    <mergeCell ref="P4:S4"/>
    <mergeCell ref="T4:W4"/>
    <mergeCell ref="P5:P6"/>
    <mergeCell ref="Q5:Q6"/>
    <mergeCell ref="R5:R6"/>
    <mergeCell ref="S5:S6"/>
    <mergeCell ref="T5:T6"/>
    <mergeCell ref="U5:U6"/>
    <mergeCell ref="V5:V6"/>
    <mergeCell ref="W5:W6"/>
    <mergeCell ref="A17:C17"/>
    <mergeCell ref="G17:H17"/>
    <mergeCell ref="C4:C5"/>
    <mergeCell ref="D4:D5"/>
    <mergeCell ref="E4:E5"/>
    <mergeCell ref="A4:A5"/>
    <mergeCell ref="B4:B5"/>
    <mergeCell ref="F4:I4"/>
    <mergeCell ref="A16:D16"/>
    <mergeCell ref="G16:I16"/>
  </mergeCells>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8"/>
  <sheetViews>
    <sheetView topLeftCell="A10" zoomScale="125" zoomScaleNormal="125" workbookViewId="0">
      <selection activeCell="D7" sqref="D7"/>
    </sheetView>
  </sheetViews>
  <sheetFormatPr defaultRowHeight="14.4" x14ac:dyDescent="0.3"/>
  <cols>
    <col min="1" max="1" width="19.88671875" customWidth="1"/>
    <col min="2" max="2" width="6" customWidth="1"/>
    <col min="4" max="4" width="10.109375" customWidth="1"/>
  </cols>
  <sheetData>
    <row r="1" spans="1:9" ht="15.6" x14ac:dyDescent="0.3">
      <c r="A1" s="13" t="s">
        <v>165</v>
      </c>
      <c r="B1" s="14"/>
      <c r="C1" s="14"/>
      <c r="D1" s="14"/>
      <c r="E1" s="14"/>
      <c r="F1" s="14"/>
      <c r="G1" s="14"/>
      <c r="H1" s="14"/>
      <c r="I1" s="14"/>
    </row>
    <row r="2" spans="1:9" ht="15.6" x14ac:dyDescent="0.3">
      <c r="A2" s="61" t="s">
        <v>166</v>
      </c>
      <c r="B2" s="14"/>
      <c r="C2" s="14"/>
      <c r="D2" s="14"/>
      <c r="E2" s="14"/>
      <c r="F2" s="14"/>
      <c r="G2" s="14"/>
      <c r="H2" s="14"/>
      <c r="I2" s="14"/>
    </row>
    <row r="3" spans="1:9" ht="10.5" customHeight="1" x14ac:dyDescent="0.3">
      <c r="A3" s="13"/>
      <c r="B3" s="14"/>
      <c r="C3" s="14"/>
      <c r="D3" s="14"/>
      <c r="E3" s="14"/>
      <c r="F3" s="14"/>
      <c r="G3" s="14"/>
      <c r="H3" s="14"/>
      <c r="I3" s="14"/>
    </row>
    <row r="4" spans="1:9" ht="54.75" customHeight="1" x14ac:dyDescent="0.3">
      <c r="A4" s="129"/>
      <c r="B4" s="126" t="s">
        <v>154</v>
      </c>
      <c r="C4" s="126" t="s">
        <v>432</v>
      </c>
      <c r="D4" s="126" t="s">
        <v>433</v>
      </c>
      <c r="E4" s="126" t="s">
        <v>434</v>
      </c>
      <c r="F4" s="129" t="s">
        <v>43</v>
      </c>
      <c r="G4" s="129"/>
      <c r="H4" s="129"/>
      <c r="I4" s="129"/>
    </row>
    <row r="5" spans="1:9" ht="15.6" x14ac:dyDescent="0.3">
      <c r="A5" s="129"/>
      <c r="B5" s="127"/>
      <c r="C5" s="127"/>
      <c r="D5" s="127"/>
      <c r="E5" s="127"/>
      <c r="F5" s="20" t="s">
        <v>44</v>
      </c>
      <c r="G5" s="20" t="s">
        <v>45</v>
      </c>
      <c r="H5" s="20" t="s">
        <v>46</v>
      </c>
      <c r="I5" s="20" t="s">
        <v>47</v>
      </c>
    </row>
    <row r="6" spans="1:9" ht="12" customHeight="1" x14ac:dyDescent="0.3">
      <c r="A6" s="16">
        <v>1</v>
      </c>
      <c r="B6" s="16">
        <v>2</v>
      </c>
      <c r="C6" s="16">
        <v>3</v>
      </c>
      <c r="D6" s="16">
        <v>4</v>
      </c>
      <c r="E6" s="16">
        <v>5</v>
      </c>
      <c r="F6" s="16">
        <v>6</v>
      </c>
      <c r="G6" s="16">
        <v>7</v>
      </c>
      <c r="H6" s="16">
        <v>8</v>
      </c>
      <c r="I6" s="16">
        <v>9</v>
      </c>
    </row>
    <row r="7" spans="1:9" ht="54" customHeight="1" x14ac:dyDescent="0.3">
      <c r="A7" s="15" t="s">
        <v>167</v>
      </c>
      <c r="B7" s="19" t="s">
        <v>321</v>
      </c>
      <c r="C7" s="15"/>
      <c r="D7" s="15"/>
      <c r="E7" s="15"/>
      <c r="F7" s="15"/>
      <c r="G7" s="15"/>
      <c r="H7" s="15"/>
      <c r="I7" s="15"/>
    </row>
    <row r="8" spans="1:9" ht="30" customHeight="1" x14ac:dyDescent="0.3">
      <c r="A8" s="15" t="s">
        <v>168</v>
      </c>
      <c r="B8" s="15" t="s">
        <v>157</v>
      </c>
      <c r="C8" s="15"/>
      <c r="D8" s="15"/>
      <c r="E8" s="15"/>
      <c r="F8" s="15"/>
      <c r="G8" s="15"/>
      <c r="H8" s="15"/>
      <c r="I8" s="15"/>
    </row>
    <row r="9" spans="1:9" ht="72" customHeight="1" x14ac:dyDescent="0.3">
      <c r="A9" s="15" t="s">
        <v>169</v>
      </c>
      <c r="B9" s="15" t="s">
        <v>159</v>
      </c>
      <c r="C9" s="15"/>
      <c r="D9" s="15"/>
      <c r="E9" s="15"/>
      <c r="F9" s="15"/>
      <c r="G9" s="15"/>
      <c r="H9" s="15"/>
      <c r="I9" s="15"/>
    </row>
    <row r="10" spans="1:9" ht="89.25" customHeight="1" x14ac:dyDescent="0.3">
      <c r="A10" s="15" t="s">
        <v>170</v>
      </c>
      <c r="B10" s="15" t="s">
        <v>171</v>
      </c>
      <c r="C10" s="15"/>
      <c r="D10" s="15"/>
      <c r="E10" s="15"/>
      <c r="F10" s="15"/>
      <c r="G10" s="15"/>
      <c r="H10" s="15"/>
      <c r="I10" s="15"/>
    </row>
    <row r="11" spans="1:9" ht="71.25" customHeight="1" x14ac:dyDescent="0.3">
      <c r="A11" s="15" t="s">
        <v>172</v>
      </c>
      <c r="B11" s="15" t="s">
        <v>173</v>
      </c>
      <c r="C11" s="15"/>
      <c r="D11" s="15"/>
      <c r="E11" s="15"/>
      <c r="F11" s="15"/>
      <c r="G11" s="15"/>
      <c r="H11" s="15"/>
      <c r="I11" s="15"/>
    </row>
    <row r="12" spans="1:9" ht="99.75" customHeight="1" x14ac:dyDescent="0.3">
      <c r="A12" s="15" t="s">
        <v>174</v>
      </c>
      <c r="B12" s="15" t="s">
        <v>175</v>
      </c>
      <c r="C12" s="15"/>
      <c r="D12" s="15"/>
      <c r="E12" s="15"/>
      <c r="F12" s="15"/>
      <c r="G12" s="15"/>
      <c r="H12" s="15"/>
      <c r="I12" s="15"/>
    </row>
    <row r="13" spans="1:9" ht="42" customHeight="1" x14ac:dyDescent="0.3">
      <c r="A13" s="15" t="s">
        <v>176</v>
      </c>
      <c r="B13" s="15" t="s">
        <v>177</v>
      </c>
      <c r="C13" s="15"/>
      <c r="D13" s="15"/>
      <c r="E13" s="15"/>
      <c r="F13" s="15"/>
      <c r="G13" s="15"/>
      <c r="H13" s="15"/>
      <c r="I13" s="15"/>
    </row>
    <row r="14" spans="1:9" ht="15.6" x14ac:dyDescent="0.3">
      <c r="A14" s="13"/>
      <c r="B14" s="14"/>
      <c r="C14" s="14"/>
      <c r="D14" s="14"/>
      <c r="E14" s="14"/>
      <c r="F14" s="14"/>
      <c r="G14" s="14"/>
      <c r="H14" s="14"/>
      <c r="I14" s="14"/>
    </row>
    <row r="15" spans="1:9" ht="15.75" customHeight="1" x14ac:dyDescent="0.3">
      <c r="A15" s="109" t="s">
        <v>319</v>
      </c>
      <c r="B15" s="133"/>
      <c r="C15" s="133"/>
      <c r="D15" s="110"/>
      <c r="E15" s="17"/>
      <c r="F15" s="14"/>
      <c r="G15" s="109" t="s">
        <v>435</v>
      </c>
      <c r="H15" s="110"/>
      <c r="I15" s="110"/>
    </row>
    <row r="16" spans="1:9" ht="15.6" x14ac:dyDescent="0.3">
      <c r="A16" s="134" t="s">
        <v>148</v>
      </c>
      <c r="B16" s="133"/>
      <c r="C16" s="133"/>
      <c r="D16" s="14"/>
      <c r="E16" s="18" t="s">
        <v>149</v>
      </c>
      <c r="F16" s="14"/>
      <c r="G16" s="109" t="s">
        <v>150</v>
      </c>
      <c r="H16" s="110"/>
      <c r="I16" s="14"/>
    </row>
    <row r="18" spans="1:1" x14ac:dyDescent="0.3">
      <c r="A18" s="1" t="s">
        <v>151</v>
      </c>
    </row>
  </sheetData>
  <mergeCells count="10">
    <mergeCell ref="G16:H16"/>
    <mergeCell ref="A16:C16"/>
    <mergeCell ref="A15:D15"/>
    <mergeCell ref="D4:D5"/>
    <mergeCell ref="E4:E5"/>
    <mergeCell ref="B4:B5"/>
    <mergeCell ref="F4:I4"/>
    <mergeCell ref="A4:A5"/>
    <mergeCell ref="C4:C5"/>
    <mergeCell ref="G15:I15"/>
  </mergeCells>
  <pageMargins left="0.7" right="0.7" top="0.75" bottom="0.75" header="0.3" footer="0.3"/>
  <pageSetup paperSize="9" scale="96"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H29"/>
  <sheetViews>
    <sheetView topLeftCell="A17" zoomScale="150" zoomScaleNormal="150" workbookViewId="0">
      <selection activeCell="C24" sqref="C24"/>
    </sheetView>
  </sheetViews>
  <sheetFormatPr defaultRowHeight="14.4" x14ac:dyDescent="0.3"/>
  <cols>
    <col min="1" max="1" width="30.88671875" customWidth="1"/>
    <col min="3" max="4" width="11" bestFit="1" customWidth="1"/>
    <col min="5" max="5" width="10" bestFit="1" customWidth="1"/>
    <col min="6" max="6" width="23.88671875" customWidth="1"/>
  </cols>
  <sheetData>
    <row r="2" spans="1:6" x14ac:dyDescent="0.3">
      <c r="A2" s="1" t="s">
        <v>178</v>
      </c>
    </row>
    <row r="3" spans="1:6" x14ac:dyDescent="0.3">
      <c r="A3" s="11" t="s">
        <v>179</v>
      </c>
    </row>
    <row r="4" spans="1:6" ht="39.6" x14ac:dyDescent="0.3">
      <c r="A4" s="21"/>
      <c r="B4" s="21" t="s">
        <v>320</v>
      </c>
      <c r="C4" s="21" t="s">
        <v>473</v>
      </c>
      <c r="D4" s="21" t="s">
        <v>472</v>
      </c>
      <c r="E4" s="21" t="s">
        <v>459</v>
      </c>
      <c r="F4" s="21" t="s">
        <v>180</v>
      </c>
    </row>
    <row r="5" spans="1:6" ht="10.5" customHeight="1" x14ac:dyDescent="0.3">
      <c r="A5" s="5">
        <v>1</v>
      </c>
      <c r="B5" s="5">
        <v>2</v>
      </c>
      <c r="C5" s="5">
        <v>3</v>
      </c>
      <c r="D5" s="5">
        <v>4</v>
      </c>
      <c r="E5" s="5">
        <v>5</v>
      </c>
      <c r="F5" s="5">
        <v>9</v>
      </c>
    </row>
    <row r="6" spans="1:6" ht="35.25" customHeight="1" x14ac:dyDescent="0.3">
      <c r="A6" s="4" t="s">
        <v>181</v>
      </c>
      <c r="B6" s="98" t="s">
        <v>182</v>
      </c>
      <c r="C6" s="98">
        <f>27.2/94611.8</f>
        <v>2.8749056671577961E-4</v>
      </c>
      <c r="D6" s="98">
        <f>39.7/89176.8</f>
        <v>4.4518305209426671E-4</v>
      </c>
      <c r="E6" s="136">
        <f>1/89445.3</f>
        <v>1.1180017284306722E-5</v>
      </c>
      <c r="F6" s="98" t="s">
        <v>183</v>
      </c>
    </row>
    <row r="7" spans="1:6" ht="21" customHeight="1" x14ac:dyDescent="0.3">
      <c r="A7" s="4" t="s">
        <v>460</v>
      </c>
      <c r="B7" s="98"/>
      <c r="C7" s="98"/>
      <c r="D7" s="98"/>
      <c r="E7" s="136"/>
      <c r="F7" s="98"/>
    </row>
    <row r="8" spans="1:6" ht="54.75" customHeight="1" x14ac:dyDescent="0.3">
      <c r="A8" s="4" t="s">
        <v>461</v>
      </c>
      <c r="B8" s="98" t="s">
        <v>184</v>
      </c>
      <c r="C8" s="98">
        <f>27.2/434.2</f>
        <v>6.2643942883463838E-2</v>
      </c>
      <c r="D8" s="98">
        <f>39.7/536.5</f>
        <v>7.3998136067101594E-2</v>
      </c>
      <c r="E8" s="135">
        <f>1/277</f>
        <v>3.6101083032490976E-3</v>
      </c>
      <c r="F8" s="98" t="s">
        <v>185</v>
      </c>
    </row>
    <row r="9" spans="1:6" ht="23.25" customHeight="1" x14ac:dyDescent="0.3">
      <c r="A9" s="4" t="s">
        <v>462</v>
      </c>
      <c r="B9" s="98"/>
      <c r="C9" s="98"/>
      <c r="D9" s="98"/>
      <c r="E9" s="135"/>
      <c r="F9" s="98"/>
    </row>
    <row r="10" spans="1:6" ht="35.25" customHeight="1" x14ac:dyDescent="0.3">
      <c r="A10" s="4" t="s">
        <v>186</v>
      </c>
      <c r="B10" s="98" t="s">
        <v>187</v>
      </c>
      <c r="C10" s="98">
        <f>56.5/84.6</f>
        <v>0.6678486997635934</v>
      </c>
      <c r="D10" s="98">
        <f>46.7/129.5</f>
        <v>0.36061776061776063</v>
      </c>
      <c r="E10" s="135">
        <f>31.6/90.2</f>
        <v>0.35033259423503327</v>
      </c>
      <c r="F10" s="98" t="s">
        <v>188</v>
      </c>
    </row>
    <row r="11" spans="1:6" ht="24.75" customHeight="1" x14ac:dyDescent="0.3">
      <c r="A11" s="4" t="s">
        <v>463</v>
      </c>
      <c r="B11" s="98"/>
      <c r="C11" s="98"/>
      <c r="D11" s="98"/>
      <c r="E11" s="135"/>
      <c r="F11" s="98"/>
    </row>
    <row r="12" spans="1:6" ht="66.75" customHeight="1" x14ac:dyDescent="0.3">
      <c r="A12" s="4" t="s">
        <v>189</v>
      </c>
      <c r="B12" s="98" t="s">
        <v>190</v>
      </c>
      <c r="C12" s="98">
        <f>648.6/245.2</f>
        <v>2.645187601957586</v>
      </c>
      <c r="D12" s="98">
        <f>627.9/129.5</f>
        <v>4.8486486486486484</v>
      </c>
      <c r="E12" s="135">
        <f>711.5/663.8</f>
        <v>1.0718589936727931</v>
      </c>
      <c r="F12" s="98" t="s">
        <v>191</v>
      </c>
    </row>
    <row r="13" spans="1:6" ht="24" customHeight="1" x14ac:dyDescent="0.3">
      <c r="A13" s="4" t="s">
        <v>464</v>
      </c>
      <c r="B13" s="98"/>
      <c r="C13" s="98"/>
      <c r="D13" s="98"/>
      <c r="E13" s="135"/>
      <c r="F13" s="98"/>
    </row>
    <row r="14" spans="1:6" ht="51.75" customHeight="1" x14ac:dyDescent="0.3">
      <c r="A14" s="4" t="s">
        <v>192</v>
      </c>
      <c r="B14" s="98" t="s">
        <v>190</v>
      </c>
      <c r="C14" s="98">
        <f>93789.2/(577.4+245.2)</f>
        <v>114.01556041818625</v>
      </c>
      <c r="D14" s="98">
        <f>88407.5/(639.8+129.5)</f>
        <v>114.9194072533472</v>
      </c>
      <c r="E14" s="135">
        <f>88582.3/(199.2+663.8)</f>
        <v>102.64461181923522</v>
      </c>
      <c r="F14" s="98" t="s">
        <v>193</v>
      </c>
    </row>
    <row r="15" spans="1:6" ht="21.75" customHeight="1" x14ac:dyDescent="0.3">
      <c r="A15" s="4" t="s">
        <v>465</v>
      </c>
      <c r="B15" s="98"/>
      <c r="C15" s="98"/>
      <c r="D15" s="98"/>
      <c r="E15" s="135"/>
      <c r="F15" s="98"/>
    </row>
    <row r="16" spans="1:6" ht="56.25" customHeight="1" x14ac:dyDescent="0.3">
      <c r="A16" s="4" t="s">
        <v>194</v>
      </c>
      <c r="B16" s="98" t="s">
        <v>195</v>
      </c>
      <c r="C16" s="98">
        <f>93789.2/94611.8</f>
        <v>0.9913055242580735</v>
      </c>
      <c r="D16" s="98">
        <f>88407.5/89176.8</f>
        <v>0.99137331682679797</v>
      </c>
      <c r="E16" s="135">
        <f>88582.3/89445.3</f>
        <v>0.99035164508364326</v>
      </c>
      <c r="F16" s="98" t="s">
        <v>196</v>
      </c>
    </row>
    <row r="17" spans="1:8" ht="24.75" customHeight="1" x14ac:dyDescent="0.3">
      <c r="A17" s="4" t="s">
        <v>466</v>
      </c>
      <c r="B17" s="98"/>
      <c r="C17" s="98"/>
      <c r="D17" s="98"/>
      <c r="E17" s="135"/>
      <c r="F17" s="98"/>
    </row>
    <row r="18" spans="1:8" ht="77.25" customHeight="1" x14ac:dyDescent="0.3">
      <c r="A18" s="4" t="s">
        <v>467</v>
      </c>
      <c r="B18" s="98" t="s">
        <v>197</v>
      </c>
      <c r="C18" s="98">
        <f>(577.4+245.2)/93789.2</f>
        <v>8.7707326643152936E-3</v>
      </c>
      <c r="D18" s="98">
        <f>(639.8+129.5)/88407.5</f>
        <v>8.701750417102621E-3</v>
      </c>
      <c r="E18" s="135">
        <f>(199.2+663.8)/88582.3</f>
        <v>9.742352591883479E-3</v>
      </c>
      <c r="F18" s="98" t="s">
        <v>198</v>
      </c>
    </row>
    <row r="19" spans="1:8" ht="24" customHeight="1" x14ac:dyDescent="0.3">
      <c r="A19" s="4" t="s">
        <v>468</v>
      </c>
      <c r="B19" s="98"/>
      <c r="C19" s="98"/>
      <c r="D19" s="98"/>
      <c r="E19" s="135"/>
      <c r="F19" s="98"/>
    </row>
    <row r="20" spans="1:8" ht="55.5" customHeight="1" x14ac:dyDescent="0.3">
      <c r="A20" s="4" t="s">
        <v>469</v>
      </c>
      <c r="B20" s="98" t="s">
        <v>199</v>
      </c>
      <c r="C20" s="98">
        <v>59.62</v>
      </c>
      <c r="D20" s="98">
        <v>52.14</v>
      </c>
      <c r="E20" s="135">
        <f>(639.8+129.5)/(577.4+245.2)*100</f>
        <v>93.52054461463652</v>
      </c>
      <c r="F20" s="98" t="s">
        <v>200</v>
      </c>
    </row>
    <row r="21" spans="1:8" ht="13.5" customHeight="1" x14ac:dyDescent="0.3">
      <c r="A21" s="4" t="s">
        <v>470</v>
      </c>
      <c r="B21" s="98"/>
      <c r="C21" s="98"/>
      <c r="D21" s="98"/>
      <c r="E21" s="135"/>
      <c r="F21" s="98"/>
    </row>
    <row r="22" spans="1:8" ht="34.5" customHeight="1" x14ac:dyDescent="0.3">
      <c r="A22" s="4" t="s">
        <v>201</v>
      </c>
      <c r="B22" s="98" t="s">
        <v>202</v>
      </c>
      <c r="C22" s="98">
        <f>106955.8/13057.4</f>
        <v>8.1912019238133169</v>
      </c>
      <c r="D22" s="98">
        <f>109278.3/20794.2</f>
        <v>5.2552298237008399</v>
      </c>
      <c r="E22" s="135">
        <f>110185.8/24664.8</f>
        <v>4.4673299601050891</v>
      </c>
      <c r="F22" s="98" t="s">
        <v>203</v>
      </c>
    </row>
    <row r="23" spans="1:8" ht="13.5" customHeight="1" x14ac:dyDescent="0.3">
      <c r="A23" s="4" t="s">
        <v>471</v>
      </c>
      <c r="B23" s="98"/>
      <c r="C23" s="98"/>
      <c r="D23" s="98"/>
      <c r="E23" s="135"/>
      <c r="F23" s="98"/>
    </row>
    <row r="24" spans="1:8" x14ac:dyDescent="0.3">
      <c r="A24" s="1"/>
    </row>
    <row r="25" spans="1:8" x14ac:dyDescent="0.3">
      <c r="A25" s="2"/>
      <c r="B25" s="2"/>
      <c r="C25" s="114"/>
      <c r="D25" s="114"/>
    </row>
    <row r="26" spans="1:8" ht="15" customHeight="1" x14ac:dyDescent="0.3">
      <c r="A26" s="114" t="s">
        <v>319</v>
      </c>
      <c r="B26" s="116"/>
      <c r="C26" s="116"/>
      <c r="D26" s="115"/>
      <c r="E26" s="2"/>
      <c r="F26" s="109" t="s">
        <v>435</v>
      </c>
      <c r="G26" s="110"/>
      <c r="H26" s="110"/>
    </row>
    <row r="27" spans="1:8" ht="25.5" customHeight="1" x14ac:dyDescent="0.3">
      <c r="A27" s="125" t="s">
        <v>148</v>
      </c>
      <c r="B27" s="116"/>
      <c r="C27" s="116"/>
      <c r="E27" s="3" t="s">
        <v>149</v>
      </c>
      <c r="F27" s="2" t="s">
        <v>150</v>
      </c>
    </row>
    <row r="28" spans="1:8" x14ac:dyDescent="0.3">
      <c r="A28" s="2"/>
      <c r="B28" s="2"/>
      <c r="C28" s="2"/>
      <c r="D28" s="2"/>
    </row>
    <row r="29" spans="1:8" x14ac:dyDescent="0.3">
      <c r="A29" s="10" t="s">
        <v>151</v>
      </c>
    </row>
  </sheetData>
  <mergeCells count="49">
    <mergeCell ref="B6:B7"/>
    <mergeCell ref="C6:C7"/>
    <mergeCell ref="D6:D7"/>
    <mergeCell ref="E6:E7"/>
    <mergeCell ref="F6:F7"/>
    <mergeCell ref="F8:F9"/>
    <mergeCell ref="B10:B11"/>
    <mergeCell ref="C10:C11"/>
    <mergeCell ref="D10:D11"/>
    <mergeCell ref="E10:E11"/>
    <mergeCell ref="F10:F11"/>
    <mergeCell ref="B8:B9"/>
    <mergeCell ref="C8:C9"/>
    <mergeCell ref="D8:D9"/>
    <mergeCell ref="E8:E9"/>
    <mergeCell ref="F12:F13"/>
    <mergeCell ref="B14:B15"/>
    <mergeCell ref="C14:C15"/>
    <mergeCell ref="D14:D15"/>
    <mergeCell ref="E14:E15"/>
    <mergeCell ref="F14:F15"/>
    <mergeCell ref="B12:B13"/>
    <mergeCell ref="C12:C13"/>
    <mergeCell ref="D12:D13"/>
    <mergeCell ref="E12:E13"/>
    <mergeCell ref="F16:F17"/>
    <mergeCell ref="B18:B19"/>
    <mergeCell ref="C18:C19"/>
    <mergeCell ref="D18:D19"/>
    <mergeCell ref="E18:E19"/>
    <mergeCell ref="F18:F19"/>
    <mergeCell ref="B16:B17"/>
    <mergeCell ref="C16:C17"/>
    <mergeCell ref="D16:D17"/>
    <mergeCell ref="E16:E17"/>
    <mergeCell ref="C25:D25"/>
    <mergeCell ref="A26:D26"/>
    <mergeCell ref="A27:C27"/>
    <mergeCell ref="F20:F21"/>
    <mergeCell ref="B22:B23"/>
    <mergeCell ref="C22:C23"/>
    <mergeCell ref="D22:D23"/>
    <mergeCell ref="E22:E23"/>
    <mergeCell ref="F22:F23"/>
    <mergeCell ref="B20:B21"/>
    <mergeCell ref="C20:C21"/>
    <mergeCell ref="D20:D21"/>
    <mergeCell ref="E20:E21"/>
    <mergeCell ref="F26:H26"/>
  </mergeCells>
  <pageMargins left="0.7" right="0.7" top="0.75" bottom="0.75" header="0.3" footer="0.3"/>
  <pageSetup paperSize="9" scale="88" fitToWidth="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J44"/>
  <sheetViews>
    <sheetView topLeftCell="A28" zoomScale="150" zoomScaleNormal="150" workbookViewId="0">
      <selection activeCell="H13" sqref="H13"/>
    </sheetView>
  </sheetViews>
  <sheetFormatPr defaultRowHeight="14.4" x14ac:dyDescent="0.3"/>
  <cols>
    <col min="2" max="2" width="30.109375" customWidth="1"/>
    <col min="3" max="3" width="5.88671875" customWidth="1"/>
  </cols>
  <sheetData>
    <row r="2" spans="1:10" x14ac:dyDescent="0.3">
      <c r="A2" s="1" t="s">
        <v>205</v>
      </c>
    </row>
    <row r="3" spans="1:10" x14ac:dyDescent="0.3">
      <c r="A3" s="11" t="s">
        <v>206</v>
      </c>
    </row>
    <row r="4" spans="1:10" ht="56.25" customHeight="1" x14ac:dyDescent="0.3">
      <c r="A4" s="98"/>
      <c r="B4" s="98"/>
      <c r="C4" s="129" t="s">
        <v>154</v>
      </c>
      <c r="D4" s="126" t="s">
        <v>432</v>
      </c>
      <c r="E4" s="129" t="s">
        <v>433</v>
      </c>
      <c r="F4" s="129" t="s">
        <v>434</v>
      </c>
      <c r="G4" s="98" t="s">
        <v>43</v>
      </c>
      <c r="H4" s="98"/>
      <c r="I4" s="98"/>
      <c r="J4" s="98"/>
    </row>
    <row r="5" spans="1:10" ht="19.5" customHeight="1" x14ac:dyDescent="0.3">
      <c r="A5" s="98"/>
      <c r="B5" s="98"/>
      <c r="C5" s="129"/>
      <c r="D5" s="127"/>
      <c r="E5" s="139"/>
      <c r="F5" s="139"/>
      <c r="G5" s="4" t="s">
        <v>44</v>
      </c>
      <c r="H5" s="4" t="s">
        <v>45</v>
      </c>
      <c r="I5" s="4" t="s">
        <v>46</v>
      </c>
      <c r="J5" s="4" t="s">
        <v>47</v>
      </c>
    </row>
    <row r="6" spans="1:10" x14ac:dyDescent="0.3">
      <c r="A6" s="138">
        <v>1</v>
      </c>
      <c r="B6" s="138"/>
      <c r="C6" s="5">
        <v>2</v>
      </c>
      <c r="D6" s="5">
        <v>3</v>
      </c>
      <c r="E6" s="5">
        <v>4</v>
      </c>
      <c r="F6" s="5">
        <v>5</v>
      </c>
      <c r="G6" s="5">
        <v>6</v>
      </c>
      <c r="H6" s="5">
        <v>7</v>
      </c>
      <c r="I6" s="5">
        <v>8</v>
      </c>
      <c r="J6" s="5">
        <v>9</v>
      </c>
    </row>
    <row r="7" spans="1:10" ht="26.25" customHeight="1" x14ac:dyDescent="0.3">
      <c r="A7" s="137" t="s">
        <v>207</v>
      </c>
      <c r="B7" s="137"/>
      <c r="C7" s="27" t="s">
        <v>321</v>
      </c>
      <c r="D7" s="6">
        <f t="shared" ref="D7:J7" si="0">D8+D9</f>
        <v>12752.2</v>
      </c>
      <c r="E7" s="6">
        <f t="shared" si="0"/>
        <v>16204</v>
      </c>
      <c r="F7" s="6">
        <f t="shared" si="0"/>
        <v>27500</v>
      </c>
      <c r="G7" s="12">
        <f t="shared" si="0"/>
        <v>6875</v>
      </c>
      <c r="H7" s="12">
        <f t="shared" si="0"/>
        <v>6875</v>
      </c>
      <c r="I7" s="12">
        <f t="shared" si="0"/>
        <v>6875</v>
      </c>
      <c r="J7" s="12">
        <f t="shared" si="0"/>
        <v>6875</v>
      </c>
    </row>
    <row r="8" spans="1:10" ht="29.25" customHeight="1" x14ac:dyDescent="0.3">
      <c r="A8" s="98" t="s">
        <v>208</v>
      </c>
      <c r="B8" s="98"/>
      <c r="C8" s="26" t="s">
        <v>322</v>
      </c>
      <c r="D8" s="4">
        <f>'фінансровий план'!C45</f>
        <v>536.5</v>
      </c>
      <c r="E8" s="4">
        <f>'фінансровий план'!D45</f>
        <v>442</v>
      </c>
      <c r="F8" s="4">
        <f>'фінансровий план'!E45</f>
        <v>9500</v>
      </c>
      <c r="G8" s="4">
        <f>'фінансровий план'!F45</f>
        <v>2375</v>
      </c>
      <c r="H8" s="4">
        <f>'фінансровий план'!G45</f>
        <v>2375</v>
      </c>
      <c r="I8" s="4">
        <f>'фінансровий план'!H45</f>
        <v>2375</v>
      </c>
      <c r="J8" s="4">
        <f>'фінансровий план'!I45</f>
        <v>2375</v>
      </c>
    </row>
    <row r="9" spans="1:10" x14ac:dyDescent="0.3">
      <c r="A9" s="98" t="s">
        <v>209</v>
      </c>
      <c r="B9" s="98"/>
      <c r="C9" s="26" t="s">
        <v>323</v>
      </c>
      <c r="D9" s="4">
        <f>'фінансровий план'!C46</f>
        <v>12215.7</v>
      </c>
      <c r="E9" s="4">
        <f>'фінансровий план'!D46</f>
        <v>15762</v>
      </c>
      <c r="F9" s="4">
        <f>'фінансровий план'!E46</f>
        <v>18000</v>
      </c>
      <c r="G9" s="4">
        <f>'фінансровий план'!F46</f>
        <v>4500</v>
      </c>
      <c r="H9" s="4">
        <f>'фінансровий план'!G46</f>
        <v>4500</v>
      </c>
      <c r="I9" s="4">
        <f>'фінансровий план'!H46</f>
        <v>4500</v>
      </c>
      <c r="J9" s="4">
        <f>'фінансровий план'!I46</f>
        <v>4500</v>
      </c>
    </row>
    <row r="10" spans="1:10" ht="26.25" customHeight="1" x14ac:dyDescent="0.3">
      <c r="A10" s="98" t="s">
        <v>210</v>
      </c>
      <c r="B10" s="98"/>
      <c r="C10" s="26" t="s">
        <v>324</v>
      </c>
      <c r="D10" s="4"/>
      <c r="E10" s="4"/>
      <c r="F10" s="4"/>
      <c r="G10" s="4"/>
      <c r="H10" s="4"/>
      <c r="I10" s="4"/>
      <c r="J10" s="4"/>
    </row>
    <row r="11" spans="1:10" x14ac:dyDescent="0.3">
      <c r="A11" s="98" t="s">
        <v>211</v>
      </c>
      <c r="B11" s="98"/>
      <c r="C11" s="26" t="s">
        <v>325</v>
      </c>
      <c r="D11" s="4"/>
      <c r="E11" s="4"/>
      <c r="F11" s="4"/>
      <c r="G11" s="4"/>
      <c r="H11" s="4"/>
      <c r="I11" s="4"/>
      <c r="J11" s="4"/>
    </row>
    <row r="12" spans="1:10" ht="25.5" customHeight="1" x14ac:dyDescent="0.3">
      <c r="A12" s="98" t="s">
        <v>212</v>
      </c>
      <c r="B12" s="98"/>
      <c r="C12" s="26" t="s">
        <v>326</v>
      </c>
      <c r="D12" s="4"/>
      <c r="E12" s="4"/>
      <c r="F12" s="4"/>
      <c r="G12" s="4"/>
      <c r="H12" s="4"/>
      <c r="I12" s="4"/>
      <c r="J12" s="4"/>
    </row>
    <row r="13" spans="1:10" ht="33" customHeight="1" x14ac:dyDescent="0.3">
      <c r="A13" s="137" t="s">
        <v>213</v>
      </c>
      <c r="B13" s="137"/>
      <c r="C13" s="27" t="s">
        <v>327</v>
      </c>
      <c r="D13" s="6"/>
      <c r="E13" s="6"/>
      <c r="F13" s="6"/>
      <c r="G13" s="6"/>
      <c r="H13" s="6"/>
      <c r="I13" s="6"/>
      <c r="J13" s="6"/>
    </row>
    <row r="14" spans="1:10" ht="25.5" customHeight="1" x14ac:dyDescent="0.3">
      <c r="A14" s="98" t="s">
        <v>214</v>
      </c>
      <c r="B14" s="98"/>
      <c r="C14" s="26" t="s">
        <v>328</v>
      </c>
      <c r="D14" s="4"/>
      <c r="E14" s="4"/>
      <c r="F14" s="4"/>
      <c r="G14" s="4"/>
      <c r="H14" s="4"/>
      <c r="I14" s="4"/>
      <c r="J14" s="4"/>
    </row>
    <row r="15" spans="1:10" ht="22.5" customHeight="1" x14ac:dyDescent="0.3">
      <c r="A15" s="98" t="s">
        <v>215</v>
      </c>
      <c r="B15" s="98"/>
      <c r="C15" s="26" t="s">
        <v>329</v>
      </c>
      <c r="D15" s="4"/>
      <c r="E15" s="4"/>
      <c r="F15" s="4"/>
      <c r="G15" s="4"/>
      <c r="H15" s="4"/>
      <c r="I15" s="4"/>
      <c r="J15" s="4"/>
    </row>
    <row r="16" spans="1:10" ht="24" customHeight="1" x14ac:dyDescent="0.3">
      <c r="A16" s="98" t="s">
        <v>216</v>
      </c>
      <c r="B16" s="98"/>
      <c r="C16" s="26" t="s">
        <v>330</v>
      </c>
      <c r="D16" s="4"/>
      <c r="E16" s="4"/>
      <c r="F16" s="4"/>
      <c r="G16" s="4"/>
      <c r="H16" s="4"/>
      <c r="I16" s="4"/>
      <c r="J16" s="4"/>
    </row>
    <row r="17" spans="1:10" ht="18" customHeight="1" x14ac:dyDescent="0.3">
      <c r="A17" s="98" t="s">
        <v>212</v>
      </c>
      <c r="B17" s="98"/>
      <c r="C17" s="26" t="s">
        <v>331</v>
      </c>
      <c r="D17" s="4"/>
      <c r="E17" s="4"/>
      <c r="F17" s="4"/>
      <c r="G17" s="4"/>
      <c r="H17" s="4"/>
      <c r="I17" s="4"/>
      <c r="J17" s="4"/>
    </row>
    <row r="18" spans="1:10" ht="25.5" customHeight="1" x14ac:dyDescent="0.3">
      <c r="A18" s="137" t="s">
        <v>217</v>
      </c>
      <c r="B18" s="137"/>
      <c r="C18" s="27" t="s">
        <v>332</v>
      </c>
      <c r="D18" s="6"/>
      <c r="E18" s="6"/>
      <c r="F18" s="6"/>
      <c r="G18" s="6"/>
      <c r="H18" s="6"/>
      <c r="I18" s="6"/>
      <c r="J18" s="6"/>
    </row>
    <row r="19" spans="1:10" ht="16.5" customHeight="1" x14ac:dyDescent="0.3">
      <c r="A19" s="98" t="s">
        <v>218</v>
      </c>
      <c r="B19" s="98"/>
      <c r="C19" s="26" t="s">
        <v>333</v>
      </c>
      <c r="D19" s="4"/>
      <c r="E19" s="4"/>
      <c r="F19" s="4"/>
      <c r="G19" s="4"/>
      <c r="H19" s="4"/>
      <c r="I19" s="4"/>
      <c r="J19" s="4"/>
    </row>
    <row r="20" spans="1:10" ht="18.75" customHeight="1" x14ac:dyDescent="0.3">
      <c r="A20" s="98" t="s">
        <v>212</v>
      </c>
      <c r="B20" s="98"/>
      <c r="C20" s="26" t="s">
        <v>334</v>
      </c>
      <c r="D20" s="4"/>
      <c r="E20" s="4"/>
      <c r="F20" s="4"/>
      <c r="G20" s="4"/>
      <c r="H20" s="4"/>
      <c r="I20" s="4"/>
      <c r="J20" s="4"/>
    </row>
    <row r="21" spans="1:10" ht="25.5" customHeight="1" x14ac:dyDescent="0.3">
      <c r="A21" s="137" t="s">
        <v>219</v>
      </c>
      <c r="B21" s="137"/>
      <c r="C21" s="27" t="s">
        <v>335</v>
      </c>
      <c r="D21" s="6">
        <f t="shared" ref="D21:J21" si="1">D22+D23+D25</f>
        <v>12560.899999999998</v>
      </c>
      <c r="E21" s="6">
        <f t="shared" si="1"/>
        <v>16154</v>
      </c>
      <c r="F21" s="6">
        <f t="shared" si="1"/>
        <v>26259</v>
      </c>
      <c r="G21" s="6">
        <f t="shared" si="1"/>
        <v>6565</v>
      </c>
      <c r="H21" s="6">
        <f t="shared" si="1"/>
        <v>6565</v>
      </c>
      <c r="I21" s="6">
        <f t="shared" si="1"/>
        <v>6565</v>
      </c>
      <c r="J21" s="6">
        <f t="shared" si="1"/>
        <v>6564</v>
      </c>
    </row>
    <row r="22" spans="1:10" ht="30" customHeight="1" x14ac:dyDescent="0.3">
      <c r="A22" s="98" t="s">
        <v>220</v>
      </c>
      <c r="B22" s="98"/>
      <c r="C22" s="26" t="s">
        <v>336</v>
      </c>
      <c r="D22" s="4">
        <f>'таблиця 1'!C7</f>
        <v>4315.8999999999996</v>
      </c>
      <c r="E22" s="4">
        <f>'таблиця 1'!D7</f>
        <v>6492</v>
      </c>
      <c r="F22" s="4">
        <f>'таблиця 1'!E7</f>
        <v>10588</v>
      </c>
      <c r="G22" s="4">
        <f>'таблиця 1'!F7</f>
        <v>2647</v>
      </c>
      <c r="H22" s="4">
        <f>'таблиця 1'!G7</f>
        <v>2647</v>
      </c>
      <c r="I22" s="4">
        <f>'таблиця 1'!H7</f>
        <v>2647</v>
      </c>
      <c r="J22" s="4">
        <f>'таблиця 1'!I7</f>
        <v>2647</v>
      </c>
    </row>
    <row r="23" spans="1:10" ht="22.5" customHeight="1" x14ac:dyDescent="0.3">
      <c r="A23" s="98" t="s">
        <v>221</v>
      </c>
      <c r="B23" s="98"/>
      <c r="C23" s="26" t="s">
        <v>337</v>
      </c>
      <c r="D23" s="4">
        <f>'таблиця 1'!C10</f>
        <v>6811.7</v>
      </c>
      <c r="E23" s="4">
        <f>'таблиця 1'!D10</f>
        <v>7922</v>
      </c>
      <c r="F23" s="4">
        <f>'таблиця 1'!E10</f>
        <v>12843</v>
      </c>
      <c r="G23" s="4">
        <f>'таблиця 1'!F10</f>
        <v>3211</v>
      </c>
      <c r="H23" s="4">
        <f>'таблиця 1'!G10</f>
        <v>3211</v>
      </c>
      <c r="I23" s="4">
        <f>'таблиця 1'!H10</f>
        <v>3211</v>
      </c>
      <c r="J23" s="4">
        <f>'таблиця 1'!I10</f>
        <v>3210</v>
      </c>
    </row>
    <row r="24" spans="1:10" ht="22.5" customHeight="1" x14ac:dyDescent="0.3">
      <c r="A24" s="98" t="s">
        <v>222</v>
      </c>
      <c r="B24" s="98"/>
      <c r="C24" s="26" t="s">
        <v>338</v>
      </c>
      <c r="D24" s="4"/>
      <c r="E24" s="4"/>
      <c r="F24" s="4"/>
      <c r="G24" s="4"/>
      <c r="H24" s="4"/>
      <c r="I24" s="4"/>
      <c r="J24" s="4"/>
    </row>
    <row r="25" spans="1:10" ht="30" customHeight="1" x14ac:dyDescent="0.3">
      <c r="A25" s="98" t="s">
        <v>223</v>
      </c>
      <c r="B25" s="98"/>
      <c r="C25" s="26" t="s">
        <v>339</v>
      </c>
      <c r="D25" s="4">
        <f>'таблиця 1'!C11</f>
        <v>1433.3</v>
      </c>
      <c r="E25" s="4">
        <f>'таблиця 1'!D11</f>
        <v>1740</v>
      </c>
      <c r="F25" s="4">
        <f>'таблиця 1'!E11</f>
        <v>2828</v>
      </c>
      <c r="G25" s="4">
        <f>'таблиця 1'!F11</f>
        <v>707</v>
      </c>
      <c r="H25" s="4">
        <f>'таблиця 1'!G11</f>
        <v>707</v>
      </c>
      <c r="I25" s="4">
        <f>'таблиця 1'!H11</f>
        <v>707</v>
      </c>
      <c r="J25" s="4">
        <f>'таблиця 1'!I11</f>
        <v>707</v>
      </c>
    </row>
    <row r="26" spans="1:10" ht="21.75" customHeight="1" x14ac:dyDescent="0.3">
      <c r="A26" s="98" t="s">
        <v>224</v>
      </c>
      <c r="B26" s="98"/>
      <c r="C26" s="26" t="s">
        <v>340</v>
      </c>
      <c r="D26" s="4"/>
      <c r="E26" s="4"/>
      <c r="F26" s="4"/>
      <c r="G26" s="4"/>
      <c r="H26" s="4"/>
      <c r="I26" s="4"/>
      <c r="J26" s="4"/>
    </row>
    <row r="27" spans="1:10" ht="25.5" customHeight="1" x14ac:dyDescent="0.3">
      <c r="A27" s="98" t="s">
        <v>225</v>
      </c>
      <c r="B27" s="98"/>
      <c r="C27" s="26" t="s">
        <v>341</v>
      </c>
      <c r="D27" s="4"/>
      <c r="E27" s="4"/>
      <c r="F27" s="4"/>
      <c r="G27" s="4"/>
      <c r="H27" s="4"/>
      <c r="I27" s="4"/>
      <c r="J27" s="4"/>
    </row>
    <row r="28" spans="1:10" ht="19.5" customHeight="1" x14ac:dyDescent="0.3">
      <c r="A28" s="98" t="s">
        <v>226</v>
      </c>
      <c r="B28" s="98"/>
      <c r="C28" s="26" t="s">
        <v>342</v>
      </c>
      <c r="D28" s="4"/>
      <c r="E28" s="4"/>
      <c r="F28" s="4"/>
      <c r="G28" s="4"/>
      <c r="H28" s="4"/>
      <c r="I28" s="4"/>
      <c r="J28" s="4"/>
    </row>
    <row r="29" spans="1:10" ht="20.25" customHeight="1" x14ac:dyDescent="0.3">
      <c r="A29" s="98" t="s">
        <v>227</v>
      </c>
      <c r="B29" s="98"/>
      <c r="C29" s="26" t="s">
        <v>343</v>
      </c>
      <c r="D29" s="4"/>
      <c r="E29" s="4"/>
      <c r="F29" s="4"/>
      <c r="G29" s="4"/>
      <c r="H29" s="4"/>
      <c r="I29" s="4"/>
      <c r="J29" s="4"/>
    </row>
    <row r="30" spans="1:10" ht="24" customHeight="1" x14ac:dyDescent="0.3">
      <c r="A30" s="98" t="s">
        <v>228</v>
      </c>
      <c r="B30" s="98"/>
      <c r="C30" s="26" t="s">
        <v>344</v>
      </c>
      <c r="D30" s="4"/>
      <c r="E30" s="4"/>
      <c r="F30" s="4"/>
      <c r="G30" s="4"/>
      <c r="H30" s="4"/>
      <c r="I30" s="4"/>
      <c r="J30" s="4"/>
    </row>
    <row r="31" spans="1:10" ht="25.5" customHeight="1" x14ac:dyDescent="0.3">
      <c r="A31" s="98" t="s">
        <v>229</v>
      </c>
      <c r="B31" s="98"/>
      <c r="C31" s="26" t="s">
        <v>345</v>
      </c>
      <c r="D31" s="4"/>
      <c r="E31" s="4"/>
      <c r="F31" s="4"/>
      <c r="G31" s="4"/>
      <c r="H31" s="4"/>
      <c r="I31" s="4"/>
      <c r="J31" s="4"/>
    </row>
    <row r="32" spans="1:10" ht="25.5" customHeight="1" x14ac:dyDescent="0.3">
      <c r="A32" s="98" t="s">
        <v>224</v>
      </c>
      <c r="B32" s="98"/>
      <c r="C32" s="26" t="s">
        <v>346</v>
      </c>
      <c r="D32" s="4"/>
      <c r="E32" s="4"/>
      <c r="F32" s="4"/>
      <c r="G32" s="4"/>
      <c r="H32" s="4"/>
      <c r="I32" s="4"/>
      <c r="J32" s="4"/>
    </row>
    <row r="33" spans="1:10" ht="23.25" customHeight="1" x14ac:dyDescent="0.3">
      <c r="A33" s="98" t="s">
        <v>230</v>
      </c>
      <c r="B33" s="98"/>
      <c r="C33" s="26" t="s">
        <v>360</v>
      </c>
      <c r="D33" s="4"/>
      <c r="E33" s="4"/>
      <c r="F33" s="4"/>
      <c r="G33" s="4"/>
      <c r="H33" s="4"/>
      <c r="I33" s="4"/>
      <c r="J33" s="4"/>
    </row>
    <row r="34" spans="1:10" x14ac:dyDescent="0.3">
      <c r="A34" s="98" t="s">
        <v>231</v>
      </c>
      <c r="B34" s="98"/>
      <c r="C34" s="26" t="s">
        <v>347</v>
      </c>
      <c r="D34" s="4"/>
      <c r="E34" s="4"/>
      <c r="F34" s="4"/>
      <c r="G34" s="4"/>
      <c r="H34" s="4"/>
      <c r="I34" s="4"/>
      <c r="J34" s="4"/>
    </row>
    <row r="35" spans="1:10" ht="27.75" customHeight="1" x14ac:dyDescent="0.3">
      <c r="A35" s="98" t="s">
        <v>232</v>
      </c>
      <c r="B35" s="98"/>
      <c r="C35" s="26" t="s">
        <v>348</v>
      </c>
      <c r="D35" s="4"/>
      <c r="E35" s="4"/>
      <c r="F35" s="4"/>
      <c r="G35" s="4"/>
      <c r="H35" s="4"/>
      <c r="I35" s="4"/>
      <c r="J35" s="4"/>
    </row>
    <row r="36" spans="1:10" x14ac:dyDescent="0.3">
      <c r="A36" s="98" t="s">
        <v>233</v>
      </c>
      <c r="B36" s="98"/>
      <c r="C36" s="26"/>
      <c r="D36" s="4"/>
      <c r="E36" s="4"/>
      <c r="F36" s="4"/>
      <c r="G36" s="4"/>
      <c r="H36" s="4"/>
      <c r="I36" s="4"/>
      <c r="J36" s="4"/>
    </row>
    <row r="37" spans="1:10" x14ac:dyDescent="0.3">
      <c r="A37" s="98" t="s">
        <v>234</v>
      </c>
      <c r="B37" s="98"/>
      <c r="C37" s="26" t="s">
        <v>349</v>
      </c>
      <c r="D37" s="4"/>
      <c r="E37" s="4"/>
      <c r="F37" s="4"/>
      <c r="G37" s="4"/>
      <c r="H37" s="4"/>
      <c r="I37" s="4"/>
      <c r="J37" s="4"/>
    </row>
    <row r="38" spans="1:10" x14ac:dyDescent="0.3">
      <c r="A38" s="98" t="s">
        <v>235</v>
      </c>
      <c r="B38" s="98"/>
      <c r="C38" s="26" t="s">
        <v>350</v>
      </c>
      <c r="D38" s="4"/>
      <c r="E38" s="4"/>
      <c r="F38" s="4"/>
      <c r="G38" s="4"/>
      <c r="H38" s="4"/>
      <c r="I38" s="4"/>
      <c r="J38" s="4"/>
    </row>
    <row r="39" spans="1:10" ht="25.5" customHeight="1" x14ac:dyDescent="0.3">
      <c r="A39" s="98" t="s">
        <v>236</v>
      </c>
      <c r="B39" s="98"/>
      <c r="C39" s="26" t="s">
        <v>351</v>
      </c>
      <c r="D39" s="4"/>
      <c r="E39" s="4"/>
      <c r="F39" s="4"/>
      <c r="G39" s="4"/>
      <c r="H39" s="4"/>
      <c r="I39" s="4"/>
      <c r="J39" s="4"/>
    </row>
    <row r="40" spans="1:10" x14ac:dyDescent="0.3">
      <c r="A40" s="2"/>
      <c r="B40" s="114"/>
      <c r="C40" s="114"/>
      <c r="D40" s="114"/>
      <c r="E40" s="114"/>
      <c r="F40" s="2"/>
      <c r="G40" s="114"/>
      <c r="H40" s="114"/>
      <c r="I40" s="114"/>
      <c r="J40" s="114"/>
    </row>
    <row r="41" spans="1:10" x14ac:dyDescent="0.3">
      <c r="A41" s="114"/>
      <c r="B41" s="114" t="s">
        <v>319</v>
      </c>
      <c r="C41" s="114"/>
      <c r="D41" s="114"/>
      <c r="E41" s="114"/>
      <c r="F41" s="114" t="s">
        <v>436</v>
      </c>
      <c r="G41" s="114"/>
      <c r="H41" s="114"/>
      <c r="I41" s="114"/>
      <c r="J41" s="114"/>
    </row>
    <row r="42" spans="1:10" x14ac:dyDescent="0.3">
      <c r="A42" s="114"/>
      <c r="B42" s="125" t="s">
        <v>148</v>
      </c>
      <c r="C42" s="125"/>
      <c r="D42" s="125"/>
      <c r="E42" s="125"/>
      <c r="F42" s="114" t="s">
        <v>204</v>
      </c>
      <c r="G42" s="114"/>
      <c r="H42" s="114"/>
      <c r="I42" s="114"/>
      <c r="J42" s="114"/>
    </row>
    <row r="44" spans="1:10" x14ac:dyDescent="0.3">
      <c r="B44" s="1" t="s">
        <v>151</v>
      </c>
    </row>
  </sheetData>
  <mergeCells count="47">
    <mergeCell ref="G4:J4"/>
    <mergeCell ref="A6:B6"/>
    <mergeCell ref="A4:B5"/>
    <mergeCell ref="D4:D5"/>
    <mergeCell ref="C4:C5"/>
    <mergeCell ref="E4:E5"/>
    <mergeCell ref="F4:F5"/>
    <mergeCell ref="A9:B9"/>
    <mergeCell ref="A10:B10"/>
    <mergeCell ref="A7:B7"/>
    <mergeCell ref="A8:B8"/>
    <mergeCell ref="A13:B13"/>
    <mergeCell ref="A14:B14"/>
    <mergeCell ref="A11:B11"/>
    <mergeCell ref="A12:B12"/>
    <mergeCell ref="A17:B17"/>
    <mergeCell ref="A18:B18"/>
    <mergeCell ref="A15:B15"/>
    <mergeCell ref="A16:B16"/>
    <mergeCell ref="A21:B21"/>
    <mergeCell ref="A22:B22"/>
    <mergeCell ref="A19:B19"/>
    <mergeCell ref="A20:B20"/>
    <mergeCell ref="A25:B25"/>
    <mergeCell ref="A26:B26"/>
    <mergeCell ref="A23:B23"/>
    <mergeCell ref="A24:B24"/>
    <mergeCell ref="A29:B29"/>
    <mergeCell ref="A30:B30"/>
    <mergeCell ref="A27:B27"/>
    <mergeCell ref="A28:B28"/>
    <mergeCell ref="A33:B33"/>
    <mergeCell ref="A34:B34"/>
    <mergeCell ref="A31:B31"/>
    <mergeCell ref="A32:B32"/>
    <mergeCell ref="A37:B37"/>
    <mergeCell ref="A38:B38"/>
    <mergeCell ref="A35:B35"/>
    <mergeCell ref="A36:B36"/>
    <mergeCell ref="A41:A42"/>
    <mergeCell ref="B41:E41"/>
    <mergeCell ref="B42:E42"/>
    <mergeCell ref="F41:J41"/>
    <mergeCell ref="F42:J42"/>
    <mergeCell ref="A39:B39"/>
    <mergeCell ref="B40:E40"/>
    <mergeCell ref="G40:J40"/>
  </mergeCells>
  <pageMargins left="0.7" right="0.7" top="0.75" bottom="0.75" header="0.3" footer="0.3"/>
  <pageSetup paperSize="9" scale="78" fitToWidth="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98"/>
  <sheetViews>
    <sheetView topLeftCell="A44" zoomScale="150" zoomScaleNormal="150" workbookViewId="0">
      <selection activeCell="AG58" sqref="AG58"/>
    </sheetView>
  </sheetViews>
  <sheetFormatPr defaultColWidth="9.109375" defaultRowHeight="13.8" x14ac:dyDescent="0.25"/>
  <cols>
    <col min="1" max="1" width="17.109375" style="33" customWidth="1"/>
    <col min="2" max="2" width="10" style="32" bestFit="1" customWidth="1"/>
    <col min="3" max="5" width="9.109375" style="32"/>
    <col min="6" max="6" width="10" style="32" bestFit="1" customWidth="1"/>
    <col min="7" max="7" width="13.33203125" style="33" customWidth="1"/>
    <col min="8" max="8" width="6.6640625" style="32" customWidth="1"/>
    <col min="9" max="9" width="6.6640625" style="34" hidden="1" customWidth="1"/>
    <col min="10" max="10" width="9.44140625" style="34" hidden="1" customWidth="1"/>
    <col min="11" max="13" width="6.6640625" style="34" hidden="1" customWidth="1"/>
    <col min="14" max="14" width="5.5546875" style="32" hidden="1" customWidth="1"/>
    <col min="15" max="15" width="5.109375" style="32" hidden="1" customWidth="1"/>
    <col min="16" max="16" width="4.6640625" style="32" hidden="1" customWidth="1"/>
    <col min="17" max="17" width="5" style="32" hidden="1" customWidth="1"/>
    <col min="18" max="18" width="5.33203125" style="32" hidden="1" customWidth="1"/>
    <col min="19" max="29" width="0" style="32" hidden="1" customWidth="1"/>
    <col min="30" max="16384" width="9.109375" style="32"/>
  </cols>
  <sheetData>
    <row r="1" spans="1:13" x14ac:dyDescent="0.25">
      <c r="A1" s="31" t="s">
        <v>237</v>
      </c>
    </row>
    <row r="2" spans="1:13" ht="11.25" customHeight="1" x14ac:dyDescent="0.25">
      <c r="A2" s="165" t="s">
        <v>238</v>
      </c>
      <c r="B2" s="166"/>
      <c r="C2" s="166"/>
      <c r="D2" s="166"/>
      <c r="E2" s="166"/>
      <c r="F2" s="166"/>
      <c r="G2" s="166"/>
      <c r="H2" s="166"/>
    </row>
    <row r="3" spans="1:13" ht="12.75" customHeight="1" x14ac:dyDescent="0.25">
      <c r="A3" s="167" t="s">
        <v>475</v>
      </c>
      <c r="B3" s="168"/>
      <c r="C3" s="168"/>
      <c r="D3" s="168"/>
      <c r="E3" s="168"/>
      <c r="F3" s="168"/>
      <c r="G3" s="168"/>
      <c r="H3" s="168"/>
    </row>
    <row r="4" spans="1:13" ht="15.6" x14ac:dyDescent="0.3">
      <c r="A4" s="169" t="s">
        <v>361</v>
      </c>
      <c r="B4" s="170"/>
      <c r="C4" s="170"/>
      <c r="D4" s="170"/>
      <c r="E4" s="170"/>
      <c r="F4" s="170"/>
      <c r="G4" s="170"/>
      <c r="H4" s="170"/>
    </row>
    <row r="5" spans="1:13" ht="9" customHeight="1" x14ac:dyDescent="0.25">
      <c r="A5" s="171" t="s">
        <v>239</v>
      </c>
      <c r="B5" s="172"/>
      <c r="C5" s="172"/>
      <c r="D5" s="172"/>
      <c r="E5" s="172"/>
      <c r="F5" s="172"/>
      <c r="G5" s="172"/>
      <c r="H5" s="172"/>
    </row>
    <row r="6" spans="1:13" x14ac:dyDescent="0.25">
      <c r="A6" s="173" t="s">
        <v>362</v>
      </c>
      <c r="B6" s="166"/>
      <c r="C6" s="166"/>
      <c r="D6" s="166"/>
      <c r="E6" s="166"/>
      <c r="F6" s="166"/>
      <c r="G6" s="166"/>
      <c r="H6" s="166"/>
    </row>
    <row r="7" spans="1:13" x14ac:dyDescent="0.25">
      <c r="A7" s="174" t="s">
        <v>363</v>
      </c>
      <c r="B7" s="175"/>
      <c r="C7" s="175"/>
      <c r="D7" s="175"/>
      <c r="E7" s="175"/>
      <c r="F7" s="175"/>
      <c r="G7" s="175"/>
      <c r="H7" s="175"/>
    </row>
    <row r="8" spans="1:13" ht="64.5" customHeight="1" x14ac:dyDescent="0.3">
      <c r="A8" s="176" t="s">
        <v>477</v>
      </c>
      <c r="B8" s="123"/>
      <c r="C8" s="123"/>
      <c r="D8" s="123"/>
      <c r="E8" s="123"/>
      <c r="F8" s="123"/>
      <c r="G8" s="123"/>
      <c r="H8" s="123"/>
      <c r="I8"/>
      <c r="J8"/>
      <c r="K8"/>
      <c r="L8"/>
      <c r="M8"/>
    </row>
    <row r="9" spans="1:13" ht="15" customHeight="1" x14ac:dyDescent="0.25">
      <c r="A9" s="177" t="s">
        <v>487</v>
      </c>
      <c r="B9" s="178"/>
      <c r="C9" s="178"/>
      <c r="D9" s="178"/>
      <c r="E9" s="178"/>
      <c r="F9" s="178"/>
      <c r="G9" s="178"/>
      <c r="H9" s="178"/>
      <c r="I9" s="35"/>
    </row>
    <row r="10" spans="1:13" x14ac:dyDescent="0.25">
      <c r="A10" s="177" t="s">
        <v>488</v>
      </c>
      <c r="B10" s="178"/>
      <c r="C10" s="178"/>
      <c r="D10" s="178"/>
      <c r="E10" s="178"/>
      <c r="F10" s="178"/>
      <c r="G10" s="178"/>
      <c r="H10" s="178"/>
      <c r="I10" s="35"/>
    </row>
    <row r="11" spans="1:13" x14ac:dyDescent="0.25">
      <c r="A11" s="176" t="s">
        <v>478</v>
      </c>
      <c r="B11" s="175"/>
      <c r="C11" s="175"/>
      <c r="D11" s="175"/>
      <c r="E11" s="175"/>
      <c r="F11" s="175"/>
      <c r="G11" s="175"/>
      <c r="H11" s="175"/>
      <c r="I11" s="35"/>
    </row>
    <row r="12" spans="1:13" ht="39.75" customHeight="1" x14ac:dyDescent="0.3">
      <c r="A12" s="177" t="s">
        <v>489</v>
      </c>
      <c r="B12" s="123"/>
      <c r="C12" s="123"/>
      <c r="D12" s="123"/>
      <c r="E12" s="123"/>
      <c r="F12" s="123"/>
      <c r="G12" s="123"/>
      <c r="H12" s="123"/>
      <c r="I12" s="36"/>
      <c r="J12" s="36"/>
      <c r="K12" s="36"/>
      <c r="L12" s="36"/>
      <c r="M12" s="36"/>
    </row>
    <row r="13" spans="1:13" ht="15" customHeight="1" x14ac:dyDescent="0.25">
      <c r="A13" s="163" t="s">
        <v>364</v>
      </c>
      <c r="B13" s="164"/>
      <c r="C13" s="164"/>
      <c r="D13" s="164"/>
      <c r="E13" s="164"/>
      <c r="F13" s="164"/>
      <c r="G13" s="164"/>
      <c r="H13" s="164"/>
      <c r="I13" s="35"/>
    </row>
    <row r="14" spans="1:13" ht="12" customHeight="1" x14ac:dyDescent="0.25">
      <c r="A14" s="135" t="s">
        <v>10</v>
      </c>
      <c r="B14" s="179"/>
      <c r="C14" s="179"/>
      <c r="D14" s="179"/>
      <c r="E14" s="135" t="s">
        <v>240</v>
      </c>
      <c r="F14" s="179"/>
      <c r="G14" s="179"/>
      <c r="H14" s="179"/>
    </row>
    <row r="15" spans="1:13" ht="12" customHeight="1" x14ac:dyDescent="0.25">
      <c r="A15" s="180">
        <v>1</v>
      </c>
      <c r="B15" s="181"/>
      <c r="C15" s="181"/>
      <c r="D15" s="181"/>
      <c r="E15" s="180">
        <v>2</v>
      </c>
      <c r="F15" s="181"/>
      <c r="G15" s="181"/>
      <c r="H15" s="181"/>
    </row>
    <row r="16" spans="1:13" ht="10.5" customHeight="1" x14ac:dyDescent="0.25">
      <c r="A16" s="135"/>
      <c r="B16" s="179"/>
      <c r="C16" s="179"/>
      <c r="D16" s="179"/>
      <c r="E16" s="135"/>
      <c r="F16" s="179"/>
      <c r="G16" s="179"/>
      <c r="H16" s="179"/>
    </row>
    <row r="17" spans="1:14" s="39" customFormat="1" ht="13.2" x14ac:dyDescent="0.25">
      <c r="A17" s="37" t="s">
        <v>365</v>
      </c>
      <c r="B17" s="38"/>
      <c r="C17" s="38"/>
      <c r="D17" s="38"/>
      <c r="E17" s="38"/>
      <c r="F17" s="38"/>
      <c r="G17" s="33"/>
      <c r="I17" s="34"/>
      <c r="J17" s="34"/>
      <c r="K17" s="34"/>
      <c r="L17" s="34"/>
      <c r="M17" s="34"/>
    </row>
    <row r="18" spans="1:14" s="40" customFormat="1" ht="7.5" customHeight="1" x14ac:dyDescent="0.25">
      <c r="A18" s="182" t="s">
        <v>366</v>
      </c>
      <c r="B18" s="149" t="s">
        <v>367</v>
      </c>
      <c r="C18" s="150"/>
      <c r="D18" s="151"/>
      <c r="E18" s="189" t="s">
        <v>368</v>
      </c>
      <c r="F18" s="99"/>
      <c r="G18" s="99"/>
      <c r="H18" s="185" t="s">
        <v>369</v>
      </c>
      <c r="I18" s="34"/>
      <c r="J18" s="34"/>
      <c r="K18" s="34"/>
      <c r="L18" s="34"/>
      <c r="M18" s="34"/>
    </row>
    <row r="19" spans="1:14" s="40" customFormat="1" ht="13.2" x14ac:dyDescent="0.25">
      <c r="A19" s="183"/>
      <c r="B19" s="152"/>
      <c r="C19" s="153"/>
      <c r="D19" s="154"/>
      <c r="E19" s="99"/>
      <c r="F19" s="99"/>
      <c r="G19" s="99"/>
      <c r="H19" s="186"/>
      <c r="I19" s="34"/>
      <c r="J19" s="34"/>
      <c r="K19" s="34"/>
      <c r="L19" s="34"/>
      <c r="M19" s="34"/>
    </row>
    <row r="20" spans="1:14" s="40" customFormat="1" ht="9.75" customHeight="1" x14ac:dyDescent="0.25">
      <c r="A20" s="183"/>
      <c r="B20" s="182" t="s">
        <v>432</v>
      </c>
      <c r="C20" s="182" t="s">
        <v>433</v>
      </c>
      <c r="D20" s="182" t="s">
        <v>434</v>
      </c>
      <c r="E20" s="182" t="s">
        <v>432</v>
      </c>
      <c r="F20" s="182" t="s">
        <v>433</v>
      </c>
      <c r="G20" s="182" t="s">
        <v>434</v>
      </c>
      <c r="H20" s="186"/>
      <c r="I20" s="34"/>
      <c r="J20" s="34"/>
      <c r="K20" s="34"/>
      <c r="L20" s="34"/>
      <c r="M20" s="34"/>
    </row>
    <row r="21" spans="1:14" s="40" customFormat="1" ht="30" customHeight="1" x14ac:dyDescent="0.25">
      <c r="A21" s="184"/>
      <c r="B21" s="188"/>
      <c r="C21" s="105"/>
      <c r="D21" s="105"/>
      <c r="E21" s="188"/>
      <c r="F21" s="105"/>
      <c r="G21" s="105"/>
      <c r="H21" s="187"/>
      <c r="I21" s="34"/>
      <c r="J21" s="34"/>
      <c r="K21" s="34"/>
      <c r="L21" s="34"/>
      <c r="M21" s="34"/>
    </row>
    <row r="22" spans="1:14" s="46" customFormat="1" ht="9" customHeight="1" x14ac:dyDescent="0.25">
      <c r="A22" s="43">
        <v>1</v>
      </c>
      <c r="B22" s="44">
        <v>2</v>
      </c>
      <c r="C22" s="44">
        <v>3</v>
      </c>
      <c r="D22" s="44">
        <v>4</v>
      </c>
      <c r="E22" s="44">
        <v>5</v>
      </c>
      <c r="F22" s="44">
        <v>6</v>
      </c>
      <c r="G22" s="43">
        <v>7</v>
      </c>
      <c r="H22" s="44">
        <v>8</v>
      </c>
      <c r="I22" s="45"/>
      <c r="J22" s="45"/>
      <c r="K22" s="45"/>
      <c r="L22" s="45"/>
      <c r="M22" s="45"/>
    </row>
    <row r="23" spans="1:14" ht="48.75" customHeight="1" x14ac:dyDescent="0.25">
      <c r="A23" s="42" t="s">
        <v>474</v>
      </c>
      <c r="B23" s="47">
        <f>E23/E26*100</f>
        <v>100</v>
      </c>
      <c r="C23" s="47">
        <f>F23/F26*100</f>
        <v>100</v>
      </c>
      <c r="D23" s="47">
        <f>G23/G26*100</f>
        <v>65.454545454545453</v>
      </c>
      <c r="E23" s="48">
        <v>12712.5</v>
      </c>
      <c r="F23" s="48">
        <v>16154</v>
      </c>
      <c r="G23" s="49">
        <v>18000</v>
      </c>
      <c r="H23" s="48"/>
    </row>
    <row r="24" spans="1:14" ht="21.75" customHeight="1" x14ac:dyDescent="0.25">
      <c r="A24" s="42" t="s">
        <v>479</v>
      </c>
      <c r="B24" s="47">
        <f>E24/E26*100</f>
        <v>0</v>
      </c>
      <c r="C24" s="47">
        <f>F24/F26*100</f>
        <v>0</v>
      </c>
      <c r="D24" s="47">
        <f>G24/G26*100</f>
        <v>24.363636363636363</v>
      </c>
      <c r="E24" s="48">
        <v>0</v>
      </c>
      <c r="F24" s="48">
        <v>0</v>
      </c>
      <c r="G24" s="49">
        <v>6700</v>
      </c>
      <c r="H24" s="48"/>
      <c r="I24" s="50"/>
      <c r="M24" s="50"/>
      <c r="N24" s="50"/>
    </row>
    <row r="25" spans="1:14" ht="18.75" customHeight="1" x14ac:dyDescent="0.25">
      <c r="A25" s="42" t="s">
        <v>480</v>
      </c>
      <c r="B25" s="47">
        <f>E25/E26*100</f>
        <v>0</v>
      </c>
      <c r="C25" s="47">
        <f>F25/F26*100</f>
        <v>0</v>
      </c>
      <c r="D25" s="47">
        <f>G25/G26*100</f>
        <v>10.181818181818182</v>
      </c>
      <c r="E25" s="48">
        <v>0</v>
      </c>
      <c r="F25" s="48">
        <v>0</v>
      </c>
      <c r="G25" s="49">
        <v>2800</v>
      </c>
      <c r="H25" s="48"/>
      <c r="I25" s="50"/>
    </row>
    <row r="26" spans="1:14" x14ac:dyDescent="0.25">
      <c r="A26" s="42" t="s">
        <v>241</v>
      </c>
      <c r="B26" s="47">
        <f>B23+B24+B25</f>
        <v>100</v>
      </c>
      <c r="C26" s="47">
        <f t="shared" ref="C26:G26" si="0">C23+C24+C25</f>
        <v>100</v>
      </c>
      <c r="D26" s="47">
        <f t="shared" si="0"/>
        <v>100</v>
      </c>
      <c r="E26" s="47">
        <f t="shared" si="0"/>
        <v>12712.5</v>
      </c>
      <c r="F26" s="47">
        <f t="shared" si="0"/>
        <v>16154</v>
      </c>
      <c r="G26" s="47">
        <f t="shared" si="0"/>
        <v>27500</v>
      </c>
      <c r="H26" s="48"/>
      <c r="J26" s="94"/>
    </row>
    <row r="27" spans="1:14" x14ac:dyDescent="0.25">
      <c r="A27" s="51" t="s">
        <v>242</v>
      </c>
      <c r="B27" s="52"/>
      <c r="C27" s="52"/>
    </row>
    <row r="28" spans="1:14" ht="38.25" customHeight="1" x14ac:dyDescent="0.25">
      <c r="A28" s="190" t="s">
        <v>243</v>
      </c>
      <c r="B28" s="157" t="s">
        <v>244</v>
      </c>
      <c r="C28" s="191" t="s">
        <v>372</v>
      </c>
      <c r="D28" s="191" t="s">
        <v>245</v>
      </c>
      <c r="E28" s="191" t="s">
        <v>373</v>
      </c>
      <c r="F28" s="157" t="s">
        <v>374</v>
      </c>
      <c r="G28" s="157" t="s">
        <v>246</v>
      </c>
    </row>
    <row r="29" spans="1:14" ht="6.75" customHeight="1" x14ac:dyDescent="0.25">
      <c r="A29" s="190"/>
      <c r="B29" s="158"/>
      <c r="C29" s="191"/>
      <c r="D29" s="191"/>
      <c r="E29" s="191"/>
      <c r="F29" s="158"/>
      <c r="G29" s="158"/>
    </row>
    <row r="30" spans="1:14" s="46" customFormat="1" ht="10.5" customHeight="1" x14ac:dyDescent="0.25">
      <c r="A30" s="43">
        <v>1</v>
      </c>
      <c r="B30" s="44">
        <v>2</v>
      </c>
      <c r="C30" s="44">
        <v>3</v>
      </c>
      <c r="D30" s="44">
        <v>4</v>
      </c>
      <c r="E30" s="44">
        <v>5</v>
      </c>
      <c r="F30" s="44">
        <v>6</v>
      </c>
      <c r="G30" s="43">
        <v>7</v>
      </c>
      <c r="I30" s="45"/>
      <c r="J30" s="45"/>
      <c r="K30" s="45"/>
      <c r="L30" s="45"/>
      <c r="M30" s="45"/>
    </row>
    <row r="31" spans="1:14" x14ac:dyDescent="0.25">
      <c r="A31" s="42"/>
      <c r="B31" s="48"/>
      <c r="C31" s="48"/>
      <c r="D31" s="48"/>
      <c r="E31" s="48"/>
      <c r="F31" s="48"/>
      <c r="G31" s="42"/>
    </row>
    <row r="32" spans="1:14" x14ac:dyDescent="0.25">
      <c r="A32" s="42" t="s">
        <v>247</v>
      </c>
      <c r="B32" s="48"/>
      <c r="C32" s="48">
        <v>0</v>
      </c>
      <c r="D32" s="48">
        <v>0</v>
      </c>
      <c r="E32" s="48"/>
      <c r="F32" s="48">
        <v>0</v>
      </c>
      <c r="G32" s="42"/>
    </row>
    <row r="33" spans="1:13" x14ac:dyDescent="0.25">
      <c r="A33" s="51" t="s">
        <v>248</v>
      </c>
      <c r="B33" s="52"/>
      <c r="C33" s="52"/>
      <c r="D33" s="52"/>
      <c r="E33" s="52"/>
    </row>
    <row r="34" spans="1:13" ht="24.75" customHeight="1" x14ac:dyDescent="0.25">
      <c r="A34" s="190" t="s">
        <v>375</v>
      </c>
      <c r="B34" s="190" t="s">
        <v>376</v>
      </c>
      <c r="C34" s="190" t="s">
        <v>377</v>
      </c>
      <c r="D34" s="190"/>
      <c r="E34" s="190" t="s">
        <v>378</v>
      </c>
      <c r="F34" s="190"/>
      <c r="G34" s="190" t="s">
        <v>379</v>
      </c>
    </row>
    <row r="35" spans="1:13" ht="13.5" customHeight="1" x14ac:dyDescent="0.25">
      <c r="A35" s="190"/>
      <c r="B35" s="190"/>
      <c r="C35" s="42" t="s">
        <v>429</v>
      </c>
      <c r="D35" s="42" t="s">
        <v>428</v>
      </c>
      <c r="E35" s="42" t="s">
        <v>429</v>
      </c>
      <c r="F35" s="42" t="s">
        <v>428</v>
      </c>
      <c r="G35" s="190"/>
    </row>
    <row r="36" spans="1:13" s="46" customFormat="1" ht="8.25" customHeight="1" x14ac:dyDescent="0.25">
      <c r="A36" s="43">
        <v>1</v>
      </c>
      <c r="B36" s="44">
        <v>2</v>
      </c>
      <c r="C36" s="44">
        <v>3</v>
      </c>
      <c r="D36" s="44">
        <v>4</v>
      </c>
      <c r="E36" s="44">
        <v>5</v>
      </c>
      <c r="F36" s="44">
        <v>6</v>
      </c>
      <c r="G36" s="43">
        <v>7</v>
      </c>
      <c r="I36" s="45"/>
      <c r="J36" s="45"/>
      <c r="K36" s="45"/>
      <c r="L36" s="45"/>
      <c r="M36" s="45"/>
    </row>
    <row r="37" spans="1:13" x14ac:dyDescent="0.25">
      <c r="A37" s="42" t="s">
        <v>380</v>
      </c>
      <c r="B37" s="48"/>
      <c r="C37" s="48"/>
      <c r="D37" s="48"/>
      <c r="E37" s="48"/>
      <c r="F37" s="48"/>
      <c r="G37" s="42"/>
    </row>
    <row r="38" spans="1:13" x14ac:dyDescent="0.25">
      <c r="A38" s="42" t="s">
        <v>381</v>
      </c>
      <c r="B38" s="48"/>
      <c r="C38" s="48"/>
      <c r="D38" s="48"/>
      <c r="E38" s="48"/>
      <c r="F38" s="48"/>
      <c r="G38" s="42"/>
    </row>
    <row r="39" spans="1:13" x14ac:dyDescent="0.25">
      <c r="A39" s="42" t="s">
        <v>382</v>
      </c>
      <c r="B39" s="48"/>
      <c r="C39" s="48"/>
      <c r="D39" s="48"/>
      <c r="E39" s="48"/>
      <c r="F39" s="48"/>
      <c r="G39" s="42"/>
    </row>
    <row r="40" spans="1:13" ht="12.75" customHeight="1" x14ac:dyDescent="0.25">
      <c r="A40" s="42" t="s">
        <v>247</v>
      </c>
      <c r="B40" s="48">
        <v>0</v>
      </c>
      <c r="C40" s="48">
        <v>0</v>
      </c>
      <c r="D40" s="48">
        <v>0</v>
      </c>
      <c r="E40" s="48">
        <v>0</v>
      </c>
      <c r="F40" s="48">
        <v>0</v>
      </c>
      <c r="G40" s="42">
        <v>0</v>
      </c>
    </row>
    <row r="41" spans="1:13" ht="12.75" customHeight="1" x14ac:dyDescent="0.25">
      <c r="A41" s="51" t="s">
        <v>249</v>
      </c>
      <c r="B41" s="52"/>
      <c r="C41" s="52"/>
    </row>
    <row r="42" spans="1:13" ht="33.75" customHeight="1" x14ac:dyDescent="0.25">
      <c r="A42" s="190" t="s">
        <v>383</v>
      </c>
      <c r="B42" s="190" t="s">
        <v>154</v>
      </c>
      <c r="C42" s="159" t="s">
        <v>432</v>
      </c>
      <c r="D42" s="159" t="s">
        <v>433</v>
      </c>
      <c r="E42" s="159" t="s">
        <v>434</v>
      </c>
      <c r="F42" s="143" t="s">
        <v>384</v>
      </c>
      <c r="G42" s="144"/>
    </row>
    <row r="43" spans="1:13" x14ac:dyDescent="0.25">
      <c r="A43" s="190"/>
      <c r="B43" s="190"/>
      <c r="C43" s="160"/>
      <c r="D43" s="160"/>
      <c r="E43" s="160"/>
      <c r="F43" s="145"/>
      <c r="G43" s="146"/>
    </row>
    <row r="44" spans="1:13" s="46" customFormat="1" ht="7.5" customHeight="1" x14ac:dyDescent="0.25">
      <c r="A44" s="43">
        <v>1</v>
      </c>
      <c r="B44" s="44">
        <v>2</v>
      </c>
      <c r="C44" s="44">
        <v>3</v>
      </c>
      <c r="D44" s="44">
        <v>4</v>
      </c>
      <c r="E44" s="44">
        <v>5</v>
      </c>
      <c r="F44" s="155">
        <v>6</v>
      </c>
      <c r="G44" s="156"/>
      <c r="I44" s="45"/>
      <c r="J44" s="45"/>
      <c r="K44" s="45"/>
      <c r="L44" s="45"/>
      <c r="M44" s="45"/>
    </row>
    <row r="45" spans="1:13" ht="15" customHeight="1" x14ac:dyDescent="0.25">
      <c r="A45" s="193" t="s">
        <v>385</v>
      </c>
      <c r="B45" s="197" t="s">
        <v>325</v>
      </c>
      <c r="C45" s="161"/>
      <c r="D45" s="161"/>
      <c r="E45" s="161"/>
      <c r="F45" s="147"/>
      <c r="G45" s="144"/>
    </row>
    <row r="46" spans="1:13" ht="4.5" customHeight="1" x14ac:dyDescent="0.25">
      <c r="A46" s="196"/>
      <c r="B46" s="198"/>
      <c r="C46" s="162"/>
      <c r="D46" s="162"/>
      <c r="E46" s="162"/>
      <c r="F46" s="148"/>
      <c r="G46" s="146"/>
    </row>
    <row r="47" spans="1:13" ht="29.25" customHeight="1" x14ac:dyDescent="0.25">
      <c r="A47" s="193" t="s">
        <v>386</v>
      </c>
      <c r="B47" s="195" t="s">
        <v>327</v>
      </c>
      <c r="C47" s="135">
        <f>'фінансровий план'!C46</f>
        <v>12215.7</v>
      </c>
      <c r="D47" s="135">
        <f>'фінансровий план'!D46</f>
        <v>15762</v>
      </c>
      <c r="E47" s="135">
        <f>'фінансровий план'!E46</f>
        <v>18000</v>
      </c>
      <c r="F47" s="149" t="s">
        <v>387</v>
      </c>
      <c r="G47" s="144"/>
    </row>
    <row r="48" spans="1:13" ht="15.75" customHeight="1" x14ac:dyDescent="0.25">
      <c r="A48" s="194"/>
      <c r="B48" s="195"/>
      <c r="C48" s="135"/>
      <c r="D48" s="135"/>
      <c r="E48" s="135"/>
      <c r="F48" s="145"/>
      <c r="G48" s="146"/>
      <c r="I48" s="32"/>
      <c r="J48" s="32"/>
      <c r="K48" s="32"/>
      <c r="L48" s="32"/>
      <c r="M48" s="32"/>
    </row>
    <row r="49" spans="1:14" ht="13.5" customHeight="1" x14ac:dyDescent="0.25">
      <c r="A49" s="42" t="s">
        <v>250</v>
      </c>
      <c r="B49" s="53" t="s">
        <v>328</v>
      </c>
      <c r="C49" s="48"/>
      <c r="D49" s="48"/>
      <c r="E49" s="48">
        <v>0</v>
      </c>
      <c r="F49" s="140"/>
      <c r="G49" s="108"/>
      <c r="I49" s="32"/>
      <c r="J49" s="32"/>
      <c r="K49" s="32"/>
      <c r="L49" s="32"/>
      <c r="M49" s="32"/>
    </row>
    <row r="50" spans="1:14" ht="16.5" customHeight="1" x14ac:dyDescent="0.25">
      <c r="A50" s="42" t="s">
        <v>388</v>
      </c>
      <c r="B50" s="53" t="s">
        <v>329</v>
      </c>
      <c r="C50" s="48"/>
      <c r="D50" s="48"/>
      <c r="E50" s="48">
        <v>0</v>
      </c>
      <c r="F50" s="140"/>
      <c r="G50" s="108"/>
      <c r="I50" s="32"/>
      <c r="J50" s="32"/>
      <c r="K50" s="32"/>
      <c r="L50" s="32"/>
      <c r="M50" s="32"/>
    </row>
    <row r="51" spans="1:14" ht="72.75" customHeight="1" x14ac:dyDescent="0.25">
      <c r="A51" s="42" t="s">
        <v>389</v>
      </c>
      <c r="B51" s="53" t="s">
        <v>330</v>
      </c>
      <c r="C51" s="48">
        <f>'фінансровий план'!C49</f>
        <v>7751.2</v>
      </c>
      <c r="D51" s="48">
        <f>'фінансровий план'!D49</f>
        <v>7500</v>
      </c>
      <c r="E51" s="48">
        <f>'фінансровий план'!E49</f>
        <v>8600</v>
      </c>
      <c r="F51" s="142" t="s">
        <v>390</v>
      </c>
      <c r="G51" s="108"/>
      <c r="I51" s="32"/>
      <c r="J51" s="32"/>
      <c r="K51" s="32"/>
      <c r="L51" s="32"/>
      <c r="M51" s="32"/>
    </row>
    <row r="52" spans="1:14" ht="42.75" customHeight="1" x14ac:dyDescent="0.25">
      <c r="A52" s="42" t="s">
        <v>251</v>
      </c>
      <c r="B52" s="53" t="s">
        <v>333</v>
      </c>
      <c r="C52" s="48">
        <f>'фінансровий план'!C53</f>
        <v>488.1</v>
      </c>
      <c r="D52" s="48">
        <f>'фінансровий план'!D53</f>
        <v>392</v>
      </c>
      <c r="E52" s="48">
        <f>'фінансровий план'!E53</f>
        <v>8061</v>
      </c>
      <c r="F52" s="142" t="s">
        <v>490</v>
      </c>
      <c r="G52" s="108"/>
      <c r="I52" s="32"/>
      <c r="J52" s="32"/>
      <c r="K52" s="32"/>
      <c r="L52" s="32"/>
      <c r="M52" s="32"/>
    </row>
    <row r="53" spans="1:14" ht="22.5" customHeight="1" x14ac:dyDescent="0.25">
      <c r="A53" s="42" t="s">
        <v>156</v>
      </c>
      <c r="B53" s="53" t="s">
        <v>252</v>
      </c>
      <c r="C53" s="48"/>
      <c r="D53" s="48"/>
      <c r="E53" s="48"/>
      <c r="F53" s="140"/>
      <c r="G53" s="108"/>
      <c r="I53" s="32"/>
      <c r="J53" s="32"/>
      <c r="K53" s="32"/>
      <c r="L53" s="32"/>
      <c r="M53" s="32"/>
    </row>
    <row r="54" spans="1:14" ht="11.25" customHeight="1" x14ac:dyDescent="0.25">
      <c r="A54" s="42" t="s">
        <v>253</v>
      </c>
      <c r="B54" s="53" t="s">
        <v>254</v>
      </c>
      <c r="C54" s="48"/>
      <c r="D54" s="48"/>
      <c r="E54" s="48"/>
      <c r="F54" s="140"/>
      <c r="G54" s="108"/>
      <c r="I54" s="32"/>
      <c r="J54" s="32"/>
      <c r="K54" s="32"/>
      <c r="L54" s="32"/>
      <c r="M54" s="32"/>
    </row>
    <row r="55" spans="1:14" ht="11.25" customHeight="1" x14ac:dyDescent="0.25">
      <c r="A55" s="42" t="s">
        <v>255</v>
      </c>
      <c r="B55" s="53" t="s">
        <v>256</v>
      </c>
      <c r="C55" s="48"/>
      <c r="D55" s="48"/>
      <c r="E55" s="48"/>
      <c r="F55" s="140"/>
      <c r="G55" s="108"/>
      <c r="I55" s="32"/>
      <c r="J55" s="32"/>
      <c r="K55" s="32"/>
      <c r="L55" s="32"/>
      <c r="M55" s="32"/>
    </row>
    <row r="56" spans="1:14" ht="12" customHeight="1" x14ac:dyDescent="0.25">
      <c r="A56" s="42" t="s">
        <v>257</v>
      </c>
      <c r="B56" s="53" t="s">
        <v>258</v>
      </c>
      <c r="C56" s="48"/>
      <c r="D56" s="48"/>
      <c r="E56" s="48"/>
      <c r="F56" s="140"/>
      <c r="G56" s="108"/>
      <c r="I56" s="32"/>
      <c r="J56" s="32"/>
      <c r="K56" s="32"/>
      <c r="L56" s="32"/>
      <c r="M56" s="32"/>
    </row>
    <row r="57" spans="1:14" ht="19.5" customHeight="1" x14ac:dyDescent="0.25">
      <c r="A57" s="42" t="s">
        <v>259</v>
      </c>
      <c r="B57" s="53" t="s">
        <v>260</v>
      </c>
      <c r="C57" s="48"/>
      <c r="D57" s="48"/>
      <c r="E57" s="48"/>
      <c r="F57" s="140"/>
      <c r="G57" s="108"/>
      <c r="I57" s="32"/>
      <c r="J57" s="32"/>
      <c r="K57" s="32"/>
      <c r="L57" s="32"/>
      <c r="M57" s="32"/>
    </row>
    <row r="58" spans="1:14" ht="26.25" customHeight="1" x14ac:dyDescent="0.25">
      <c r="A58" s="42" t="s">
        <v>261</v>
      </c>
      <c r="B58" s="53" t="s">
        <v>262</v>
      </c>
      <c r="C58" s="48"/>
      <c r="D58" s="48"/>
      <c r="E58" s="48"/>
      <c r="F58" s="140"/>
      <c r="G58" s="108"/>
      <c r="I58" s="32"/>
      <c r="J58" s="32"/>
      <c r="K58" s="32"/>
      <c r="L58" s="32"/>
      <c r="M58" s="32"/>
    </row>
    <row r="59" spans="1:14" ht="27.75" customHeight="1" x14ac:dyDescent="0.25">
      <c r="A59" s="42" t="s">
        <v>391</v>
      </c>
      <c r="B59" s="53" t="s">
        <v>263</v>
      </c>
      <c r="C59" s="48"/>
      <c r="D59" s="48"/>
      <c r="E59" s="48"/>
      <c r="F59" s="140"/>
      <c r="G59" s="108"/>
      <c r="I59" s="32"/>
      <c r="J59" s="32"/>
      <c r="K59" s="32"/>
      <c r="L59" s="32"/>
      <c r="M59" s="32"/>
    </row>
    <row r="60" spans="1:14" ht="21.75" customHeight="1" x14ac:dyDescent="0.25">
      <c r="A60" s="42" t="s">
        <v>264</v>
      </c>
      <c r="B60" s="53" t="s">
        <v>73</v>
      </c>
      <c r="C60" s="48">
        <v>0</v>
      </c>
      <c r="D60" s="48">
        <f>'фінансровий план'!D59</f>
        <v>1893</v>
      </c>
      <c r="E60" s="65">
        <f>E61+E62+E63+E64+E65+E66+E67+E68+E69+E70+E71+E72+E73+E76+E77+E79</f>
        <v>3725</v>
      </c>
      <c r="F60" s="140"/>
      <c r="G60" s="108"/>
      <c r="I60" s="32"/>
      <c r="J60" s="32">
        <f>J61+J62+J63+J64+J65+J66+J67+J68+J69+J70+J71+J72+J73+J76+J77+J79</f>
        <v>3725</v>
      </c>
      <c r="K60" s="32"/>
      <c r="L60" s="32"/>
      <c r="M60" s="32">
        <f>J60*36/100</f>
        <v>1341</v>
      </c>
    </row>
    <row r="61" spans="1:14" ht="21" customHeight="1" x14ac:dyDescent="0.25">
      <c r="A61" s="42" t="s">
        <v>265</v>
      </c>
      <c r="B61" s="53" t="s">
        <v>266</v>
      </c>
      <c r="C61" s="48"/>
      <c r="D61" s="48">
        <v>2</v>
      </c>
      <c r="E61" s="48">
        <v>2</v>
      </c>
      <c r="F61" s="140"/>
      <c r="G61" s="108"/>
      <c r="I61" s="32"/>
      <c r="J61" s="32">
        <v>2</v>
      </c>
      <c r="K61" s="32"/>
      <c r="L61" s="32"/>
      <c r="M61" s="32"/>
    </row>
    <row r="62" spans="1:14" ht="11.25" customHeight="1" x14ac:dyDescent="0.25">
      <c r="A62" s="42" t="s">
        <v>267</v>
      </c>
      <c r="B62" s="53" t="s">
        <v>268</v>
      </c>
      <c r="C62" s="48"/>
      <c r="D62" s="48">
        <v>3</v>
      </c>
      <c r="E62" s="48">
        <v>3</v>
      </c>
      <c r="F62" s="140"/>
      <c r="G62" s="108"/>
      <c r="I62" s="32"/>
      <c r="J62" s="32">
        <v>3</v>
      </c>
      <c r="K62" s="32"/>
      <c r="L62" s="32"/>
      <c r="M62" s="32"/>
    </row>
    <row r="63" spans="1:14" ht="12.75" customHeight="1" x14ac:dyDescent="0.25">
      <c r="A63" s="42" t="s">
        <v>257</v>
      </c>
      <c r="B63" s="53" t="s">
        <v>269</v>
      </c>
      <c r="C63" s="48"/>
      <c r="D63" s="48">
        <v>1460</v>
      </c>
      <c r="E63" s="48">
        <v>2890</v>
      </c>
      <c r="F63" s="140"/>
      <c r="G63" s="108"/>
      <c r="I63" s="32"/>
      <c r="J63" s="32">
        <v>2890</v>
      </c>
      <c r="K63" s="32"/>
      <c r="L63" s="32">
        <f>J63*64/100</f>
        <v>1849.6</v>
      </c>
      <c r="M63" s="32">
        <f>J63*36/100</f>
        <v>1040.4000000000001</v>
      </c>
    </row>
    <row r="64" spans="1:14" ht="18.75" customHeight="1" x14ac:dyDescent="0.25">
      <c r="A64" s="42" t="s">
        <v>259</v>
      </c>
      <c r="B64" s="53" t="s">
        <v>270</v>
      </c>
      <c r="C64" s="48"/>
      <c r="D64" s="48">
        <v>320</v>
      </c>
      <c r="E64" s="48">
        <v>630</v>
      </c>
      <c r="F64" s="140"/>
      <c r="G64" s="108"/>
      <c r="J64" s="34">
        <v>630</v>
      </c>
      <c r="M64" s="34">
        <f>J64*36/100</f>
        <v>226.8</v>
      </c>
      <c r="N64" s="32">
        <f>M63+M64</f>
        <v>1267.2</v>
      </c>
    </row>
    <row r="65" spans="1:13" ht="44.25" customHeight="1" x14ac:dyDescent="0.25">
      <c r="A65" s="42" t="s">
        <v>271</v>
      </c>
      <c r="B65" s="53" t="s">
        <v>272</v>
      </c>
      <c r="C65" s="48"/>
      <c r="D65" s="48">
        <v>0</v>
      </c>
      <c r="E65" s="48">
        <v>0</v>
      </c>
      <c r="F65" s="140"/>
      <c r="G65" s="108"/>
    </row>
    <row r="66" spans="1:13" ht="52.5" customHeight="1" x14ac:dyDescent="0.25">
      <c r="A66" s="42" t="s">
        <v>273</v>
      </c>
      <c r="B66" s="53" t="s">
        <v>274</v>
      </c>
      <c r="C66" s="48"/>
      <c r="D66" s="48">
        <v>0</v>
      </c>
      <c r="E66" s="48">
        <v>0</v>
      </c>
      <c r="F66" s="140"/>
      <c r="G66" s="108"/>
    </row>
    <row r="67" spans="1:13" ht="40.5" customHeight="1" x14ac:dyDescent="0.25">
      <c r="A67" s="42" t="s">
        <v>275</v>
      </c>
      <c r="B67" s="53" t="s">
        <v>276</v>
      </c>
      <c r="C67" s="48"/>
      <c r="D67" s="48">
        <v>0</v>
      </c>
      <c r="E67" s="48">
        <v>0</v>
      </c>
      <c r="F67" s="140"/>
      <c r="G67" s="108"/>
    </row>
    <row r="68" spans="1:13" ht="33" customHeight="1" x14ac:dyDescent="0.25">
      <c r="A68" s="42" t="s">
        <v>277</v>
      </c>
      <c r="B68" s="53" t="s">
        <v>278</v>
      </c>
      <c r="C68" s="48"/>
      <c r="D68" s="48">
        <v>0</v>
      </c>
      <c r="E68" s="48">
        <v>0</v>
      </c>
      <c r="F68" s="140"/>
      <c r="G68" s="108"/>
    </row>
    <row r="69" spans="1:13" ht="30.75" customHeight="1" x14ac:dyDescent="0.25">
      <c r="A69" s="42" t="s">
        <v>430</v>
      </c>
      <c r="B69" s="53" t="s">
        <v>279</v>
      </c>
      <c r="C69" s="48"/>
      <c r="D69" s="48">
        <v>18</v>
      </c>
      <c r="E69" s="48">
        <v>20</v>
      </c>
      <c r="F69" s="140"/>
      <c r="G69" s="108"/>
      <c r="J69" s="34">
        <v>20</v>
      </c>
    </row>
    <row r="70" spans="1:13" ht="21.75" customHeight="1" x14ac:dyDescent="0.25">
      <c r="A70" s="42" t="s">
        <v>280</v>
      </c>
      <c r="B70" s="53" t="s">
        <v>281</v>
      </c>
      <c r="C70" s="48"/>
      <c r="D70" s="48"/>
      <c r="E70" s="48"/>
      <c r="F70" s="140"/>
      <c r="G70" s="108"/>
    </row>
    <row r="71" spans="1:13" ht="14.25" customHeight="1" x14ac:dyDescent="0.25">
      <c r="A71" s="42" t="s">
        <v>282</v>
      </c>
      <c r="B71" s="53" t="s">
        <v>283</v>
      </c>
      <c r="C71" s="48"/>
      <c r="D71" s="48"/>
      <c r="E71" s="48"/>
      <c r="F71" s="140"/>
      <c r="G71" s="108"/>
    </row>
    <row r="72" spans="1:13" ht="16.5" customHeight="1" x14ac:dyDescent="0.25">
      <c r="A72" s="42" t="s">
        <v>284</v>
      </c>
      <c r="B72" s="53" t="s">
        <v>285</v>
      </c>
      <c r="C72" s="48"/>
      <c r="D72" s="48"/>
      <c r="E72" s="48"/>
      <c r="F72" s="140"/>
      <c r="G72" s="108"/>
    </row>
    <row r="73" spans="1:13" ht="32.25" customHeight="1" x14ac:dyDescent="0.25">
      <c r="A73" s="42" t="s">
        <v>286</v>
      </c>
      <c r="B73" s="53" t="s">
        <v>287</v>
      </c>
      <c r="C73" s="48"/>
      <c r="D73" s="48">
        <v>4</v>
      </c>
      <c r="E73" s="48">
        <v>30</v>
      </c>
      <c r="F73" s="135"/>
      <c r="G73" s="99"/>
      <c r="J73" s="34">
        <v>30</v>
      </c>
    </row>
    <row r="74" spans="1:13" ht="32.25" customHeight="1" x14ac:dyDescent="0.25">
      <c r="A74" s="58"/>
      <c r="B74" s="62"/>
      <c r="C74" s="63"/>
      <c r="D74" s="63"/>
      <c r="E74" s="63"/>
      <c r="F74" s="63"/>
      <c r="G74" s="64"/>
    </row>
    <row r="75" spans="1:13" s="46" customFormat="1" ht="7.5" customHeight="1" x14ac:dyDescent="0.25">
      <c r="A75" s="43">
        <v>1</v>
      </c>
      <c r="B75" s="44">
        <v>2</v>
      </c>
      <c r="C75" s="44">
        <v>3</v>
      </c>
      <c r="D75" s="44">
        <v>4</v>
      </c>
      <c r="E75" s="44">
        <v>5</v>
      </c>
      <c r="F75" s="141">
        <v>6</v>
      </c>
      <c r="G75" s="96"/>
      <c r="I75" s="45"/>
      <c r="J75" s="45"/>
      <c r="K75" s="45"/>
      <c r="L75" s="45"/>
      <c r="M75" s="45"/>
    </row>
    <row r="76" spans="1:13" ht="35.25" customHeight="1" x14ac:dyDescent="0.25">
      <c r="A76" s="42" t="s">
        <v>288</v>
      </c>
      <c r="B76" s="53" t="s">
        <v>289</v>
      </c>
      <c r="C76" s="48"/>
      <c r="D76" s="48">
        <v>5</v>
      </c>
      <c r="E76" s="48">
        <v>15</v>
      </c>
      <c r="F76" s="135"/>
      <c r="G76" s="99"/>
      <c r="J76" s="34">
        <v>15</v>
      </c>
    </row>
    <row r="77" spans="1:13" ht="51.75" customHeight="1" x14ac:dyDescent="0.25">
      <c r="A77" s="42" t="s">
        <v>392</v>
      </c>
      <c r="B77" s="53" t="s">
        <v>290</v>
      </c>
      <c r="C77" s="48"/>
      <c r="D77" s="48">
        <v>272</v>
      </c>
      <c r="E77" s="48">
        <v>100</v>
      </c>
      <c r="F77" s="140"/>
      <c r="G77" s="108"/>
      <c r="J77" s="34">
        <v>100</v>
      </c>
    </row>
    <row r="78" spans="1:13" ht="22.5" customHeight="1" x14ac:dyDescent="0.25">
      <c r="A78" s="42" t="s">
        <v>291</v>
      </c>
      <c r="B78" s="53" t="s">
        <v>292</v>
      </c>
      <c r="C78" s="48"/>
      <c r="D78" s="48">
        <v>15</v>
      </c>
      <c r="E78" s="48">
        <v>20</v>
      </c>
      <c r="F78" s="140"/>
      <c r="G78" s="108"/>
      <c r="J78" s="34">
        <v>20</v>
      </c>
    </row>
    <row r="79" spans="1:13" ht="16.5" customHeight="1" x14ac:dyDescent="0.25">
      <c r="A79" s="42" t="s">
        <v>393</v>
      </c>
      <c r="B79" s="195" t="s">
        <v>293</v>
      </c>
      <c r="C79" s="192"/>
      <c r="D79" s="135">
        <v>27</v>
      </c>
      <c r="E79" s="199">
        <v>35</v>
      </c>
      <c r="F79" s="143" t="s">
        <v>394</v>
      </c>
      <c r="G79" s="144"/>
      <c r="J79" s="34">
        <v>35</v>
      </c>
    </row>
    <row r="80" spans="1:13" ht="10.5" customHeight="1" x14ac:dyDescent="0.25">
      <c r="A80" s="54" t="s">
        <v>395</v>
      </c>
      <c r="B80" s="195"/>
      <c r="C80" s="192"/>
      <c r="D80" s="135"/>
      <c r="E80" s="199"/>
      <c r="F80" s="145"/>
      <c r="G80" s="146"/>
    </row>
    <row r="81" spans="1:13" ht="19.5" customHeight="1" x14ac:dyDescent="0.25">
      <c r="A81" s="42" t="s">
        <v>396</v>
      </c>
      <c r="B81" s="53">
        <v>15</v>
      </c>
      <c r="C81" s="48"/>
      <c r="D81" s="48"/>
      <c r="E81" s="48"/>
      <c r="F81" s="140"/>
      <c r="G81" s="108"/>
      <c r="I81" s="32"/>
      <c r="J81" s="32"/>
      <c r="K81" s="32"/>
      <c r="L81" s="32"/>
      <c r="M81" s="32"/>
    </row>
    <row r="82" spans="1:13" ht="12.75" customHeight="1" x14ac:dyDescent="0.25">
      <c r="A82" s="42" t="s">
        <v>294</v>
      </c>
      <c r="B82" s="53" t="s">
        <v>295</v>
      </c>
      <c r="C82" s="48"/>
      <c r="D82" s="48"/>
      <c r="E82" s="48"/>
      <c r="F82" s="140"/>
      <c r="G82" s="108"/>
      <c r="I82" s="32"/>
      <c r="J82" s="32"/>
      <c r="K82" s="32"/>
      <c r="L82" s="32"/>
      <c r="M82" s="32"/>
    </row>
    <row r="83" spans="1:13" ht="19.5" customHeight="1" x14ac:dyDescent="0.25">
      <c r="A83" s="42" t="s">
        <v>397</v>
      </c>
      <c r="B83" s="53" t="s">
        <v>296</v>
      </c>
      <c r="C83" s="48"/>
      <c r="D83" s="48"/>
      <c r="E83" s="48"/>
      <c r="F83" s="140"/>
      <c r="G83" s="108"/>
      <c r="I83" s="32"/>
      <c r="J83" s="32"/>
      <c r="K83" s="32"/>
      <c r="L83" s="32"/>
      <c r="M83" s="32"/>
    </row>
    <row r="84" spans="1:13" ht="72" customHeight="1" x14ac:dyDescent="0.25">
      <c r="A84" s="42" t="s">
        <v>297</v>
      </c>
      <c r="B84" s="53" t="s">
        <v>336</v>
      </c>
      <c r="C84" s="48">
        <f>'фінансровий план'!C61</f>
        <v>10339.799999999999</v>
      </c>
      <c r="D84" s="48">
        <f>'фінансровий план'!D61</f>
        <v>13788</v>
      </c>
      <c r="E84" s="48">
        <f>'фінансровий план'!E61</f>
        <v>15514</v>
      </c>
      <c r="F84" s="142" t="s">
        <v>398</v>
      </c>
      <c r="G84" s="108"/>
      <c r="I84" s="32"/>
      <c r="J84" s="32"/>
      <c r="K84" s="32"/>
      <c r="L84" s="32"/>
      <c r="M84" s="32"/>
    </row>
    <row r="85" spans="1:13" ht="23.25" customHeight="1" x14ac:dyDescent="0.25">
      <c r="A85" s="42" t="s">
        <v>298</v>
      </c>
      <c r="B85" s="53" t="s">
        <v>299</v>
      </c>
      <c r="C85" s="48"/>
      <c r="D85" s="48"/>
      <c r="E85" s="48"/>
      <c r="F85" s="140"/>
      <c r="G85" s="108"/>
      <c r="I85" s="32"/>
      <c r="J85" s="32"/>
      <c r="K85" s="32"/>
      <c r="L85" s="32"/>
      <c r="M85" s="32"/>
    </row>
    <row r="86" spans="1:13" ht="20.25" customHeight="1" x14ac:dyDescent="0.25">
      <c r="A86" s="42" t="s">
        <v>300</v>
      </c>
      <c r="B86" s="53" t="s">
        <v>301</v>
      </c>
      <c r="C86" s="48"/>
      <c r="D86" s="48"/>
      <c r="E86" s="48"/>
      <c r="F86" s="140"/>
      <c r="G86" s="108"/>
      <c r="I86" s="32"/>
      <c r="J86" s="32"/>
      <c r="K86" s="32"/>
      <c r="L86" s="32"/>
      <c r="M86" s="32"/>
    </row>
    <row r="87" spans="1:13" ht="20.25" customHeight="1" x14ac:dyDescent="0.25">
      <c r="A87" s="42" t="s">
        <v>302</v>
      </c>
      <c r="B87" s="53" t="s">
        <v>303</v>
      </c>
      <c r="C87" s="48"/>
      <c r="D87" s="48"/>
      <c r="E87" s="48"/>
      <c r="F87" s="140"/>
      <c r="G87" s="108"/>
      <c r="I87" s="32"/>
      <c r="J87" s="32"/>
      <c r="K87" s="32"/>
      <c r="L87" s="32"/>
      <c r="M87" s="32"/>
    </row>
    <row r="88" spans="1:13" ht="12.75" customHeight="1" x14ac:dyDescent="0.25">
      <c r="A88" s="42" t="s">
        <v>399</v>
      </c>
      <c r="B88" s="195" t="s">
        <v>304</v>
      </c>
      <c r="C88" s="135">
        <v>10804.8</v>
      </c>
      <c r="D88" s="135">
        <v>10403</v>
      </c>
      <c r="E88" s="135">
        <v>13788</v>
      </c>
      <c r="F88" s="147"/>
      <c r="G88" s="144"/>
      <c r="I88" s="32"/>
      <c r="J88" s="32"/>
      <c r="K88" s="32"/>
      <c r="L88" s="32"/>
      <c r="M88" s="32"/>
    </row>
    <row r="89" spans="1:13" ht="10.5" customHeight="1" x14ac:dyDescent="0.25">
      <c r="A89" s="54" t="s">
        <v>395</v>
      </c>
      <c r="B89" s="195"/>
      <c r="C89" s="135"/>
      <c r="D89" s="135"/>
      <c r="E89" s="135"/>
      <c r="F89" s="148"/>
      <c r="G89" s="146"/>
      <c r="I89" s="32"/>
      <c r="J89" s="32"/>
      <c r="K89" s="32"/>
      <c r="L89" s="32"/>
      <c r="M89" s="32"/>
    </row>
    <row r="90" spans="1:13" ht="18" customHeight="1" x14ac:dyDescent="0.25">
      <c r="A90" s="42" t="s">
        <v>400</v>
      </c>
      <c r="B90" s="53" t="s">
        <v>337</v>
      </c>
      <c r="C90" s="48"/>
      <c r="D90" s="48"/>
      <c r="E90" s="48"/>
      <c r="F90" s="140"/>
      <c r="G90" s="108"/>
      <c r="I90" s="32"/>
      <c r="J90" s="32"/>
      <c r="K90" s="32"/>
      <c r="L90" s="32"/>
      <c r="M90" s="32"/>
    </row>
    <row r="91" spans="1:13" ht="13.5" customHeight="1" x14ac:dyDescent="0.25">
      <c r="A91" s="42" t="s">
        <v>401</v>
      </c>
      <c r="B91" s="195" t="s">
        <v>338</v>
      </c>
      <c r="C91" s="135"/>
      <c r="D91" s="135"/>
      <c r="E91" s="135"/>
      <c r="F91" s="147"/>
      <c r="G91" s="144"/>
      <c r="I91" s="32"/>
      <c r="J91" s="32"/>
      <c r="K91" s="32"/>
      <c r="L91" s="32"/>
      <c r="M91" s="32"/>
    </row>
    <row r="92" spans="1:13" ht="9.75" customHeight="1" x14ac:dyDescent="0.25">
      <c r="A92" s="54" t="s">
        <v>402</v>
      </c>
      <c r="B92" s="195"/>
      <c r="C92" s="135"/>
      <c r="D92" s="135"/>
      <c r="E92" s="135"/>
      <c r="F92" s="148"/>
      <c r="G92" s="146"/>
      <c r="I92" s="32"/>
      <c r="J92" s="32"/>
      <c r="K92" s="32"/>
      <c r="L92" s="32"/>
      <c r="M92" s="32"/>
    </row>
    <row r="93" spans="1:13" ht="27" customHeight="1" x14ac:dyDescent="0.25">
      <c r="A93" s="42" t="s">
        <v>403</v>
      </c>
      <c r="B93" s="53" t="s">
        <v>339</v>
      </c>
      <c r="C93" s="48">
        <f>'фінансровий план'!C64</f>
        <v>7894.1</v>
      </c>
      <c r="D93" s="48">
        <f>'фінансровий план'!D64</f>
        <v>7500</v>
      </c>
      <c r="E93" s="48">
        <f>'фінансровий план'!E64</f>
        <v>8600</v>
      </c>
      <c r="F93" s="142" t="s">
        <v>404</v>
      </c>
      <c r="G93" s="108"/>
      <c r="I93" s="32"/>
      <c r="J93" s="32"/>
      <c r="K93" s="32"/>
      <c r="L93" s="32"/>
      <c r="M93" s="32"/>
    </row>
    <row r="94" spans="1:13" ht="35.25" customHeight="1" x14ac:dyDescent="0.25">
      <c r="A94" s="42" t="s">
        <v>79</v>
      </c>
      <c r="B94" s="53" t="s">
        <v>341</v>
      </c>
      <c r="C94" s="48"/>
      <c r="D94" s="48"/>
      <c r="E94" s="48"/>
      <c r="F94" s="140"/>
      <c r="G94" s="108"/>
      <c r="I94" s="32"/>
      <c r="J94" s="32"/>
      <c r="K94" s="32"/>
      <c r="L94" s="32"/>
      <c r="M94" s="32"/>
    </row>
    <row r="95" spans="1:13" ht="14.25" customHeight="1" x14ac:dyDescent="0.25">
      <c r="A95" s="42" t="s">
        <v>405</v>
      </c>
      <c r="B95" s="53" t="s">
        <v>353</v>
      </c>
      <c r="C95" s="48"/>
      <c r="D95" s="48"/>
      <c r="E95" s="48"/>
      <c r="F95" s="140"/>
      <c r="G95" s="108"/>
      <c r="I95" s="32"/>
      <c r="J95" s="32"/>
      <c r="K95" s="32"/>
      <c r="L95" s="32"/>
      <c r="M95" s="32"/>
    </row>
    <row r="96" spans="1:13" ht="23.25" customHeight="1" x14ac:dyDescent="0.25">
      <c r="A96" s="42" t="s">
        <v>406</v>
      </c>
      <c r="B96" s="53" t="s">
        <v>354</v>
      </c>
      <c r="C96" s="48"/>
      <c r="D96" s="48"/>
      <c r="E96" s="48"/>
      <c r="F96" s="140"/>
      <c r="G96" s="108"/>
      <c r="I96" s="32"/>
      <c r="J96" s="32"/>
      <c r="K96" s="32"/>
      <c r="L96" s="32"/>
      <c r="M96" s="32"/>
    </row>
    <row r="97" spans="1:13" ht="15" customHeight="1" x14ac:dyDescent="0.25">
      <c r="A97" s="42" t="s">
        <v>407</v>
      </c>
      <c r="B97" s="53" t="s">
        <v>126</v>
      </c>
      <c r="C97" s="48"/>
      <c r="D97" s="48"/>
      <c r="E97" s="48"/>
      <c r="F97" s="140"/>
      <c r="G97" s="108"/>
      <c r="I97" s="32"/>
      <c r="J97" s="32"/>
      <c r="K97" s="32"/>
      <c r="L97" s="32"/>
      <c r="M97" s="32"/>
    </row>
    <row r="98" spans="1:13" ht="19.5" customHeight="1" x14ac:dyDescent="0.25">
      <c r="A98" s="42" t="s">
        <v>408</v>
      </c>
      <c r="B98" s="53" t="s">
        <v>147</v>
      </c>
      <c r="C98" s="48"/>
      <c r="D98" s="48"/>
      <c r="E98" s="48"/>
      <c r="F98" s="140"/>
      <c r="G98" s="108"/>
      <c r="I98" s="32"/>
      <c r="J98" s="32"/>
      <c r="K98" s="32"/>
      <c r="L98" s="32"/>
      <c r="M98" s="32"/>
    </row>
  </sheetData>
  <mergeCells count="117">
    <mergeCell ref="B88:B89"/>
    <mergeCell ref="C88:C89"/>
    <mergeCell ref="D88:D89"/>
    <mergeCell ref="E88:E89"/>
    <mergeCell ref="B91:B92"/>
    <mergeCell ref="C91:C92"/>
    <mergeCell ref="D91:D92"/>
    <mergeCell ref="E91:E92"/>
    <mergeCell ref="E79:E80"/>
    <mergeCell ref="A42:A43"/>
    <mergeCell ref="B42:B43"/>
    <mergeCell ref="C42:C43"/>
    <mergeCell ref="D42:D43"/>
    <mergeCell ref="C79:C80"/>
    <mergeCell ref="D79:D80"/>
    <mergeCell ref="A47:A48"/>
    <mergeCell ref="B47:B48"/>
    <mergeCell ref="C47:C48"/>
    <mergeCell ref="D47:D48"/>
    <mergeCell ref="A45:A46"/>
    <mergeCell ref="B45:B46"/>
    <mergeCell ref="C45:C46"/>
    <mergeCell ref="D45:D46"/>
    <mergeCell ref="B79:B80"/>
    <mergeCell ref="A34:A35"/>
    <mergeCell ref="B34:B35"/>
    <mergeCell ref="C34:D34"/>
    <mergeCell ref="E34:F34"/>
    <mergeCell ref="G34:G35"/>
    <mergeCell ref="A28:A29"/>
    <mergeCell ref="B28:B29"/>
    <mergeCell ref="C28:C29"/>
    <mergeCell ref="D28:D29"/>
    <mergeCell ref="E28:E29"/>
    <mergeCell ref="F28:F29"/>
    <mergeCell ref="A14:D14"/>
    <mergeCell ref="E14:H14"/>
    <mergeCell ref="A15:D15"/>
    <mergeCell ref="E15:H15"/>
    <mergeCell ref="A16:D16"/>
    <mergeCell ref="E16:H16"/>
    <mergeCell ref="A18:A21"/>
    <mergeCell ref="H18:H21"/>
    <mergeCell ref="B20:B21"/>
    <mergeCell ref="C20:C21"/>
    <mergeCell ref="D20:D21"/>
    <mergeCell ref="E20:E21"/>
    <mergeCell ref="F20:F21"/>
    <mergeCell ref="G20:G21"/>
    <mergeCell ref="E18:G19"/>
    <mergeCell ref="A13:H13"/>
    <mergeCell ref="A2:H2"/>
    <mergeCell ref="A3:H3"/>
    <mergeCell ref="A4:H4"/>
    <mergeCell ref="A5:H5"/>
    <mergeCell ref="A6:H6"/>
    <mergeCell ref="A7:H7"/>
    <mergeCell ref="A8:H8"/>
    <mergeCell ref="A9:H9"/>
    <mergeCell ref="A10:H10"/>
    <mergeCell ref="A11:H11"/>
    <mergeCell ref="A12:H12"/>
    <mergeCell ref="F49:G49"/>
    <mergeCell ref="F50:G50"/>
    <mergeCell ref="F51:G51"/>
    <mergeCell ref="F52:G52"/>
    <mergeCell ref="F53:G53"/>
    <mergeCell ref="B18:D19"/>
    <mergeCell ref="F42:G43"/>
    <mergeCell ref="F44:G44"/>
    <mergeCell ref="F45:G46"/>
    <mergeCell ref="F47:G48"/>
    <mergeCell ref="G28:G29"/>
    <mergeCell ref="E42:E43"/>
    <mergeCell ref="E47:E48"/>
    <mergeCell ref="E45:E46"/>
    <mergeCell ref="F59:G59"/>
    <mergeCell ref="F60:G60"/>
    <mergeCell ref="F61:G61"/>
    <mergeCell ref="F62:G62"/>
    <mergeCell ref="F63:G63"/>
    <mergeCell ref="F54:G54"/>
    <mergeCell ref="F55:G55"/>
    <mergeCell ref="F56:G56"/>
    <mergeCell ref="F57:G57"/>
    <mergeCell ref="F58:G58"/>
    <mergeCell ref="F69:G69"/>
    <mergeCell ref="F70:G70"/>
    <mergeCell ref="F71:G71"/>
    <mergeCell ref="F72:G72"/>
    <mergeCell ref="F64:G64"/>
    <mergeCell ref="F65:G65"/>
    <mergeCell ref="F66:G66"/>
    <mergeCell ref="F67:G67"/>
    <mergeCell ref="F68:G68"/>
    <mergeCell ref="F98:G98"/>
    <mergeCell ref="F75:G75"/>
    <mergeCell ref="F93:G93"/>
    <mergeCell ref="F94:G94"/>
    <mergeCell ref="F95:G95"/>
    <mergeCell ref="F96:G96"/>
    <mergeCell ref="F97:G97"/>
    <mergeCell ref="F73:G73"/>
    <mergeCell ref="F76:G76"/>
    <mergeCell ref="F77:G77"/>
    <mergeCell ref="F78:G78"/>
    <mergeCell ref="F79:G80"/>
    <mergeCell ref="F90:G90"/>
    <mergeCell ref="F91:G92"/>
    <mergeCell ref="F81:G81"/>
    <mergeCell ref="F82:G82"/>
    <mergeCell ref="F83:G83"/>
    <mergeCell ref="F84:G84"/>
    <mergeCell ref="F85:G85"/>
    <mergeCell ref="F86:G86"/>
    <mergeCell ref="F87:G87"/>
    <mergeCell ref="F88:G89"/>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25"/>
  <sheetViews>
    <sheetView zoomScale="140" zoomScaleNormal="140" workbookViewId="0">
      <selection activeCell="A26" sqref="A26"/>
    </sheetView>
  </sheetViews>
  <sheetFormatPr defaultColWidth="9.109375" defaultRowHeight="13.8" x14ac:dyDescent="0.25"/>
  <cols>
    <col min="1" max="1" width="11.109375" style="33" customWidth="1"/>
    <col min="2" max="2" width="10" style="32" bestFit="1" customWidth="1"/>
    <col min="3" max="5" width="9.109375" style="32"/>
    <col min="6" max="6" width="7.88671875" style="32" customWidth="1"/>
    <col min="7" max="7" width="7.44140625" style="33" customWidth="1"/>
    <col min="8" max="8" width="6.6640625" style="32" customWidth="1"/>
    <col min="9" max="13" width="6.6640625" style="34" customWidth="1"/>
    <col min="14" max="14" width="5.5546875" style="32" customWidth="1"/>
    <col min="15" max="15" width="5.109375" style="32" customWidth="1"/>
    <col min="16" max="16" width="4.6640625" style="32" customWidth="1"/>
    <col min="17" max="17" width="5" style="32" customWidth="1"/>
    <col min="18" max="18" width="5.33203125" style="32" customWidth="1"/>
    <col min="19" max="16384" width="9.109375" style="32"/>
  </cols>
  <sheetData>
    <row r="1" spans="1:18" x14ac:dyDescent="0.25">
      <c r="A1" s="51" t="s">
        <v>409</v>
      </c>
      <c r="B1" s="52"/>
      <c r="C1" s="52"/>
      <c r="D1" s="52"/>
      <c r="E1" s="52"/>
      <c r="F1" s="52"/>
    </row>
    <row r="2" spans="1:18" x14ac:dyDescent="0.25">
      <c r="A2" s="189" t="s">
        <v>310</v>
      </c>
      <c r="B2" s="204" t="s">
        <v>305</v>
      </c>
      <c r="C2" s="200" t="s">
        <v>410</v>
      </c>
      <c r="D2" s="200" t="s">
        <v>411</v>
      </c>
      <c r="E2" s="200" t="s">
        <v>412</v>
      </c>
      <c r="F2" s="208" t="s">
        <v>306</v>
      </c>
      <c r="G2" s="189"/>
      <c r="H2" s="189"/>
      <c r="I2" s="189"/>
      <c r="J2" s="189"/>
    </row>
    <row r="3" spans="1:18" hidden="1" x14ac:dyDescent="0.25">
      <c r="A3" s="189"/>
      <c r="B3" s="204"/>
      <c r="C3" s="205"/>
      <c r="D3" s="205"/>
      <c r="E3" s="207"/>
      <c r="F3" s="208"/>
      <c r="G3" s="189"/>
      <c r="H3" s="189"/>
      <c r="I3" s="189"/>
      <c r="J3" s="189"/>
    </row>
    <row r="4" spans="1:18" x14ac:dyDescent="0.25">
      <c r="A4" s="189"/>
      <c r="B4" s="204"/>
      <c r="C4" s="205"/>
      <c r="D4" s="205"/>
      <c r="E4" s="205"/>
      <c r="F4" s="209" t="s">
        <v>413</v>
      </c>
      <c r="G4" s="200" t="s">
        <v>307</v>
      </c>
      <c r="H4" s="200" t="s">
        <v>259</v>
      </c>
      <c r="I4" s="200" t="s">
        <v>414</v>
      </c>
      <c r="J4" s="200" t="s">
        <v>415</v>
      </c>
    </row>
    <row r="5" spans="1:18" x14ac:dyDescent="0.25">
      <c r="A5" s="189"/>
      <c r="B5" s="189"/>
      <c r="C5" s="206"/>
      <c r="D5" s="206"/>
      <c r="E5" s="206"/>
      <c r="F5" s="201"/>
      <c r="G5" s="201"/>
      <c r="H5" s="201"/>
      <c r="I5" s="201"/>
      <c r="J5" s="201"/>
    </row>
    <row r="6" spans="1:18" s="46" customFormat="1" x14ac:dyDescent="0.25">
      <c r="A6" s="43">
        <v>1</v>
      </c>
      <c r="B6" s="44">
        <v>2</v>
      </c>
      <c r="C6" s="44">
        <v>3</v>
      </c>
      <c r="D6" s="44">
        <v>4</v>
      </c>
      <c r="E6" s="44">
        <v>5</v>
      </c>
      <c r="F6" s="44">
        <v>6</v>
      </c>
      <c r="G6" s="43">
        <v>7</v>
      </c>
      <c r="H6" s="44">
        <v>8</v>
      </c>
      <c r="I6" s="55">
        <v>9</v>
      </c>
      <c r="J6" s="55">
        <v>10</v>
      </c>
      <c r="K6" s="45"/>
      <c r="L6" s="45"/>
      <c r="M6" s="45"/>
    </row>
    <row r="7" spans="1:18" ht="20.399999999999999" x14ac:dyDescent="0.25">
      <c r="A7" s="42">
        <v>1</v>
      </c>
      <c r="B7" s="48" t="s">
        <v>481</v>
      </c>
      <c r="C7" s="48">
        <v>2006</v>
      </c>
      <c r="D7" s="48" t="s">
        <v>416</v>
      </c>
      <c r="E7" s="48">
        <v>80</v>
      </c>
      <c r="F7" s="48">
        <v>80</v>
      </c>
      <c r="G7" s="42">
        <v>0</v>
      </c>
      <c r="H7" s="48">
        <v>0</v>
      </c>
      <c r="I7" s="41">
        <v>0</v>
      </c>
      <c r="J7" s="41">
        <v>0</v>
      </c>
    </row>
    <row r="8" spans="1:18" ht="20.399999999999999" x14ac:dyDescent="0.25">
      <c r="A8" s="42">
        <v>2</v>
      </c>
      <c r="B8" s="48" t="s">
        <v>482</v>
      </c>
      <c r="C8" s="48">
        <v>2004</v>
      </c>
      <c r="D8" s="48" t="s">
        <v>416</v>
      </c>
      <c r="E8" s="48">
        <v>80</v>
      </c>
      <c r="F8" s="48">
        <v>80</v>
      </c>
      <c r="G8" s="42">
        <v>0</v>
      </c>
      <c r="H8" s="48">
        <v>0</v>
      </c>
      <c r="I8" s="41">
        <v>0</v>
      </c>
      <c r="J8" s="41">
        <v>0</v>
      </c>
    </row>
    <row r="9" spans="1:18" x14ac:dyDescent="0.25">
      <c r="A9" s="135" t="s">
        <v>247</v>
      </c>
      <c r="B9" s="135"/>
      <c r="C9" s="48"/>
      <c r="D9" s="48"/>
      <c r="E9" s="48">
        <f t="shared" ref="E9:J9" si="0">E7+E8</f>
        <v>160</v>
      </c>
      <c r="F9" s="48">
        <f t="shared" si="0"/>
        <v>160</v>
      </c>
      <c r="G9" s="48">
        <f t="shared" si="0"/>
        <v>0</v>
      </c>
      <c r="H9" s="48">
        <f t="shared" si="0"/>
        <v>0</v>
      </c>
      <c r="I9" s="48">
        <f t="shared" si="0"/>
        <v>0</v>
      </c>
      <c r="J9" s="48">
        <f t="shared" si="0"/>
        <v>0</v>
      </c>
    </row>
    <row r="10" spans="1:18" x14ac:dyDescent="0.25">
      <c r="A10" s="51" t="s">
        <v>308</v>
      </c>
      <c r="B10" s="52"/>
      <c r="C10" s="52"/>
      <c r="D10" s="52"/>
      <c r="E10" s="52"/>
      <c r="F10" s="52"/>
      <c r="I10" s="40"/>
      <c r="J10" s="40"/>
    </row>
    <row r="11" spans="1:18" x14ac:dyDescent="0.25">
      <c r="A11" s="51" t="s">
        <v>309</v>
      </c>
      <c r="B11" s="52"/>
      <c r="C11" s="52"/>
      <c r="D11" s="52"/>
      <c r="E11" s="52"/>
      <c r="F11" s="52"/>
    </row>
    <row r="12" spans="1:18" s="40" customFormat="1" ht="7.8" x14ac:dyDescent="0.15">
      <c r="A12" s="189" t="s">
        <v>310</v>
      </c>
      <c r="B12" s="200" t="s">
        <v>311</v>
      </c>
      <c r="C12" s="189" t="s">
        <v>312</v>
      </c>
      <c r="D12" s="189"/>
      <c r="E12" s="189"/>
      <c r="F12" s="189"/>
      <c r="G12" s="189" t="s">
        <v>162</v>
      </c>
      <c r="H12" s="189"/>
      <c r="I12" s="189"/>
      <c r="J12" s="189"/>
      <c r="K12" s="189" t="s">
        <v>417</v>
      </c>
      <c r="L12" s="189"/>
      <c r="M12" s="189"/>
      <c r="N12" s="189"/>
      <c r="O12" s="189" t="s">
        <v>247</v>
      </c>
      <c r="P12" s="189"/>
      <c r="Q12" s="189"/>
      <c r="R12" s="189"/>
    </row>
    <row r="13" spans="1:18" s="40" customFormat="1" ht="7.8" x14ac:dyDescent="0.15">
      <c r="A13" s="189"/>
      <c r="B13" s="202"/>
      <c r="C13" s="189" t="s">
        <v>370</v>
      </c>
      <c r="D13" s="189" t="s">
        <v>371</v>
      </c>
      <c r="E13" s="200" t="s">
        <v>418</v>
      </c>
      <c r="F13" s="200" t="s">
        <v>419</v>
      </c>
      <c r="G13" s="189" t="s">
        <v>370</v>
      </c>
      <c r="H13" s="189" t="s">
        <v>371</v>
      </c>
      <c r="I13" s="200" t="s">
        <v>418</v>
      </c>
      <c r="J13" s="200" t="s">
        <v>419</v>
      </c>
      <c r="K13" s="189" t="s">
        <v>370</v>
      </c>
      <c r="L13" s="189" t="s">
        <v>371</v>
      </c>
      <c r="M13" s="200" t="s">
        <v>418</v>
      </c>
      <c r="N13" s="200" t="s">
        <v>419</v>
      </c>
      <c r="O13" s="189" t="s">
        <v>370</v>
      </c>
      <c r="P13" s="189" t="s">
        <v>371</v>
      </c>
      <c r="Q13" s="200" t="s">
        <v>418</v>
      </c>
      <c r="R13" s="200" t="s">
        <v>419</v>
      </c>
    </row>
    <row r="14" spans="1:18" s="40" customFormat="1" ht="7.8" x14ac:dyDescent="0.15">
      <c r="A14" s="189"/>
      <c r="B14" s="203"/>
      <c r="C14" s="189"/>
      <c r="D14" s="189"/>
      <c r="E14" s="201"/>
      <c r="F14" s="201"/>
      <c r="G14" s="189"/>
      <c r="H14" s="189"/>
      <c r="I14" s="201"/>
      <c r="J14" s="201"/>
      <c r="K14" s="189"/>
      <c r="L14" s="189"/>
      <c r="M14" s="201"/>
      <c r="N14" s="201"/>
      <c r="O14" s="189"/>
      <c r="P14" s="189"/>
      <c r="Q14" s="201"/>
      <c r="R14" s="201"/>
    </row>
    <row r="15" spans="1:18" s="56" customFormat="1" ht="7.8" x14ac:dyDescent="0.3">
      <c r="A15" s="55">
        <v>1</v>
      </c>
      <c r="B15" s="55">
        <v>2</v>
      </c>
      <c r="C15" s="55">
        <v>3</v>
      </c>
      <c r="D15" s="55">
        <v>4</v>
      </c>
      <c r="E15" s="55">
        <v>5</v>
      </c>
      <c r="F15" s="55">
        <v>6</v>
      </c>
      <c r="G15" s="55">
        <v>7</v>
      </c>
      <c r="H15" s="55">
        <v>8</v>
      </c>
      <c r="I15" s="55">
        <v>9</v>
      </c>
      <c r="J15" s="55">
        <v>10</v>
      </c>
      <c r="K15" s="55">
        <v>11</v>
      </c>
      <c r="L15" s="55">
        <v>12</v>
      </c>
      <c r="M15" s="55">
        <v>13</v>
      </c>
      <c r="N15" s="55">
        <v>14</v>
      </c>
      <c r="O15" s="55">
        <v>15</v>
      </c>
      <c r="P15" s="55">
        <v>16</v>
      </c>
      <c r="Q15" s="55">
        <v>17</v>
      </c>
      <c r="R15" s="55">
        <v>18</v>
      </c>
    </row>
    <row r="16" spans="1:18" x14ac:dyDescent="0.25">
      <c r="A16" s="42"/>
      <c r="B16" s="48"/>
      <c r="C16" s="48"/>
      <c r="D16" s="48"/>
      <c r="E16" s="48"/>
      <c r="F16" s="48"/>
      <c r="G16" s="42"/>
      <c r="H16" s="48"/>
      <c r="I16" s="4"/>
      <c r="J16" s="4"/>
      <c r="K16" s="4"/>
      <c r="L16" s="4"/>
      <c r="M16" s="4"/>
      <c r="N16" s="48"/>
      <c r="O16" s="48"/>
      <c r="P16" s="48"/>
      <c r="Q16" s="48"/>
      <c r="R16" s="48"/>
    </row>
    <row r="17" spans="1:21" x14ac:dyDescent="0.25">
      <c r="A17" s="135" t="s">
        <v>247</v>
      </c>
      <c r="B17" s="135"/>
      <c r="C17" s="48"/>
      <c r="D17" s="48"/>
      <c r="E17" s="48"/>
      <c r="F17" s="48"/>
      <c r="G17" s="42"/>
      <c r="H17" s="48"/>
      <c r="I17" s="4"/>
      <c r="J17" s="4"/>
      <c r="K17" s="4"/>
      <c r="L17" s="4"/>
      <c r="M17" s="4"/>
      <c r="N17" s="48"/>
      <c r="O17" s="48"/>
      <c r="P17" s="48"/>
      <c r="Q17" s="48"/>
      <c r="R17" s="48"/>
    </row>
    <row r="18" spans="1:21" x14ac:dyDescent="0.25">
      <c r="A18" s="135" t="s">
        <v>314</v>
      </c>
      <c r="B18" s="135"/>
      <c r="C18" s="48"/>
      <c r="D18" s="48"/>
      <c r="E18" s="48"/>
      <c r="F18" s="48"/>
      <c r="G18" s="42"/>
      <c r="H18" s="48"/>
      <c r="I18" s="4"/>
      <c r="J18" s="4"/>
      <c r="K18" s="4"/>
      <c r="L18" s="4"/>
      <c r="M18" s="4"/>
      <c r="N18" s="48"/>
      <c r="O18" s="48"/>
      <c r="P18" s="48"/>
      <c r="Q18" s="48"/>
      <c r="R18" s="48"/>
      <c r="U18" s="56"/>
    </row>
    <row r="19" spans="1:21" x14ac:dyDescent="0.25">
      <c r="A19" s="51" t="s">
        <v>420</v>
      </c>
      <c r="B19" s="52"/>
      <c r="C19" s="52"/>
      <c r="D19" s="52"/>
    </row>
    <row r="20" spans="1:21" x14ac:dyDescent="0.25">
      <c r="A20" s="174" t="s">
        <v>421</v>
      </c>
      <c r="B20" s="123"/>
      <c r="C20" s="123"/>
      <c r="D20" s="123"/>
      <c r="E20" s="123"/>
      <c r="F20" s="123"/>
      <c r="G20" s="123"/>
      <c r="H20" s="123"/>
    </row>
    <row r="21" spans="1:21" x14ac:dyDescent="0.25">
      <c r="A21" s="123"/>
      <c r="B21" s="123"/>
      <c r="C21" s="123"/>
      <c r="D21" s="123"/>
      <c r="E21" s="123"/>
      <c r="F21" s="123"/>
      <c r="G21" s="123"/>
      <c r="H21" s="123"/>
    </row>
    <row r="22" spans="1:21" s="34" customFormat="1" ht="12.75" customHeight="1" x14ac:dyDescent="0.3">
      <c r="A22" s="114" t="s">
        <v>422</v>
      </c>
      <c r="B22" s="213"/>
      <c r="C22" s="2"/>
      <c r="D22" s="57"/>
      <c r="E22" s="114" t="s">
        <v>435</v>
      </c>
      <c r="F22" s="214"/>
      <c r="G22" s="214"/>
    </row>
    <row r="23" spans="1:21" x14ac:dyDescent="0.25">
      <c r="A23" s="58" t="s">
        <v>423</v>
      </c>
      <c r="B23" s="210" t="s">
        <v>424</v>
      </c>
      <c r="C23" s="211"/>
      <c r="D23" s="59"/>
      <c r="E23" s="210" t="s">
        <v>425</v>
      </c>
      <c r="F23" s="212"/>
    </row>
    <row r="24" spans="1:21" ht="14.4" x14ac:dyDescent="0.3">
      <c r="A24" s="31" t="s">
        <v>426</v>
      </c>
      <c r="B24"/>
      <c r="C24"/>
      <c r="D24"/>
      <c r="E24"/>
      <c r="F24" s="60"/>
    </row>
    <row r="25" spans="1:21" ht="14.4" x14ac:dyDescent="0.3">
      <c r="A25" s="31" t="s">
        <v>427</v>
      </c>
      <c r="B25"/>
      <c r="C25"/>
      <c r="D25"/>
      <c r="E25"/>
      <c r="F25" s="60"/>
    </row>
  </sheetData>
  <mergeCells count="41">
    <mergeCell ref="B23:C23"/>
    <mergeCell ref="E23:F23"/>
    <mergeCell ref="Q13:Q14"/>
    <mergeCell ref="R13:R14"/>
    <mergeCell ref="A17:B17"/>
    <mergeCell ref="A18:B18"/>
    <mergeCell ref="A20:H21"/>
    <mergeCell ref="A22:B22"/>
    <mergeCell ref="K13:K14"/>
    <mergeCell ref="L13:L14"/>
    <mergeCell ref="M13:M14"/>
    <mergeCell ref="N13:N14"/>
    <mergeCell ref="O13:O14"/>
    <mergeCell ref="P13:P14"/>
    <mergeCell ref="E22:G22"/>
    <mergeCell ref="K12:N12"/>
    <mergeCell ref="O12:R12"/>
    <mergeCell ref="C13:C14"/>
    <mergeCell ref="D13:D14"/>
    <mergeCell ref="E13:E14"/>
    <mergeCell ref="F13:F14"/>
    <mergeCell ref="G13:G14"/>
    <mergeCell ref="H13:H14"/>
    <mergeCell ref="I13:I14"/>
    <mergeCell ref="J13:J14"/>
    <mergeCell ref="J4:J5"/>
    <mergeCell ref="A9:B9"/>
    <mergeCell ref="A12:A14"/>
    <mergeCell ref="B12:B14"/>
    <mergeCell ref="C12:F12"/>
    <mergeCell ref="G12:J12"/>
    <mergeCell ref="A2:A5"/>
    <mergeCell ref="B2:B5"/>
    <mergeCell ref="C2:C5"/>
    <mergeCell ref="D2:D5"/>
    <mergeCell ref="E2:E5"/>
    <mergeCell ref="F2:J3"/>
    <mergeCell ref="F4:F5"/>
    <mergeCell ref="G4:G5"/>
    <mergeCell ref="H4:H5"/>
    <mergeCell ref="I4:I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7</vt:i4>
      </vt:variant>
      <vt:variant>
        <vt:lpstr>Іменовані діапазони</vt:lpstr>
      </vt:variant>
      <vt:variant>
        <vt:i4>4</vt:i4>
      </vt:variant>
    </vt:vector>
  </HeadingPairs>
  <TitlesOfParts>
    <vt:vector size="11" baseType="lpstr">
      <vt:lpstr>фінансровий план</vt:lpstr>
      <vt:lpstr>таблиця 1</vt:lpstr>
      <vt:lpstr>таблиця 2</vt:lpstr>
      <vt:lpstr>таблийя 3</vt:lpstr>
      <vt:lpstr>таблийя 4</vt:lpstr>
      <vt:lpstr>таблиця 5 пп1-6</vt:lpstr>
      <vt:lpstr>таблийя 5 пп7-10</vt:lpstr>
      <vt:lpstr>'таблийя 3'!Область_друку</vt:lpstr>
      <vt:lpstr>'таблиця 1'!Область_друку</vt:lpstr>
      <vt:lpstr>'таблиця 5 пп1-6'!Область_друку</vt:lpstr>
      <vt:lpstr>'фінансровий план'!Область_друку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Ekv</dc:creator>
  <cp:lastModifiedBy>LENOVO</cp:lastModifiedBy>
  <cp:lastPrinted>2023-12-03T07:54:14Z</cp:lastPrinted>
  <dcterms:created xsi:type="dcterms:W3CDTF">2022-09-27T08:03:14Z</dcterms:created>
  <dcterms:modified xsi:type="dcterms:W3CDTF">2023-12-04T07:38:47Z</dcterms:modified>
</cp:coreProperties>
</file>