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керівний склад" sheetId="60" r:id="rId1"/>
    <sheet name="Лист2" sheetId="78" r:id="rId2"/>
    <sheet name="Лист1" sheetId="77" r:id="rId3"/>
  </sheets>
  <calcPr calcId="152511"/>
</workbook>
</file>

<file path=xl/calcChain.xml><?xml version="1.0" encoding="utf-8"?>
<calcChain xmlns="http://schemas.openxmlformats.org/spreadsheetml/2006/main">
  <c r="I206" i="60" l="1"/>
  <c r="J178" i="60"/>
  <c r="J172" i="60"/>
  <c r="H200" i="60"/>
  <c r="J200" i="60" s="1"/>
  <c r="H199" i="60"/>
  <c r="J199" i="60" s="1"/>
  <c r="I179" i="60"/>
  <c r="I204" i="60" s="1"/>
  <c r="H179" i="60"/>
  <c r="J179" i="60" s="1"/>
  <c r="H178" i="60"/>
  <c r="H172" i="60"/>
  <c r="H169" i="60"/>
  <c r="I194" i="60"/>
  <c r="J194" i="60"/>
  <c r="C206" i="60"/>
  <c r="E179" i="60"/>
  <c r="J169" i="60" l="1"/>
  <c r="D206" i="60"/>
  <c r="E206" i="60"/>
  <c r="D204" i="60"/>
  <c r="H173" i="60"/>
  <c r="J173" i="60" s="1"/>
  <c r="E173" i="60"/>
  <c r="C173" i="60"/>
  <c r="G170" i="60" l="1"/>
  <c r="C72" i="60" l="1"/>
  <c r="C216" i="60" l="1"/>
  <c r="C134" i="60"/>
  <c r="C133" i="60"/>
  <c r="C105" i="60"/>
  <c r="C89" i="60"/>
  <c r="I52" i="60"/>
  <c r="I54" i="60"/>
  <c r="E51" i="60"/>
  <c r="E54" i="60"/>
  <c r="C54" i="60"/>
  <c r="C52" i="60"/>
  <c r="C164" i="60" l="1"/>
  <c r="C163" i="60"/>
  <c r="C148" i="60"/>
  <c r="C147" i="60"/>
  <c r="I131" i="60"/>
  <c r="I135" i="60"/>
  <c r="E135" i="60"/>
  <c r="C135" i="60"/>
  <c r="I120" i="60"/>
  <c r="I116" i="60"/>
  <c r="E120" i="60"/>
  <c r="C118" i="60"/>
  <c r="C119" i="60"/>
  <c r="C120" i="60"/>
  <c r="C104" i="60" l="1"/>
  <c r="I91" i="60"/>
  <c r="E91" i="60"/>
  <c r="G74" i="60"/>
  <c r="G73" i="60"/>
  <c r="E73" i="60"/>
  <c r="C74" i="60"/>
  <c r="C73" i="60"/>
  <c r="G188" i="60"/>
  <c r="H188" i="60" s="1"/>
  <c r="J188" i="60" s="1"/>
  <c r="H48" i="60" l="1"/>
  <c r="J48" i="60" s="1"/>
  <c r="C166" i="60" l="1"/>
  <c r="H228" i="60" l="1"/>
  <c r="E76" i="60" l="1"/>
  <c r="E75" i="60"/>
  <c r="H67" i="60"/>
  <c r="H65" i="60"/>
  <c r="H64" i="60"/>
  <c r="H63" i="60"/>
  <c r="H139" i="60" l="1"/>
  <c r="J139" i="60" s="1"/>
  <c r="I105" i="60"/>
  <c r="I89" i="60"/>
  <c r="I76" i="60"/>
  <c r="I75" i="60"/>
  <c r="I166" i="60" l="1"/>
  <c r="E166" i="60"/>
  <c r="C116" i="60"/>
  <c r="C234" i="60" l="1"/>
  <c r="H31" i="60"/>
  <c r="H32" i="60"/>
  <c r="H33" i="60"/>
  <c r="H34" i="60"/>
  <c r="H35" i="60"/>
  <c r="H51" i="60" s="1"/>
  <c r="H36" i="60"/>
  <c r="H37" i="60"/>
  <c r="H38" i="60"/>
  <c r="H39" i="60"/>
  <c r="H52" i="60" s="1"/>
  <c r="H40" i="60"/>
  <c r="H41" i="60"/>
  <c r="H42" i="60"/>
  <c r="H43" i="60"/>
  <c r="H44" i="60"/>
  <c r="H45" i="60"/>
  <c r="H46" i="60"/>
  <c r="H47" i="60"/>
  <c r="H29" i="60"/>
  <c r="I50" i="60"/>
  <c r="E50" i="60"/>
  <c r="H224" i="60" l="1"/>
  <c r="F224" i="60" l="1"/>
  <c r="C51" i="60"/>
  <c r="E224" i="60" s="1"/>
  <c r="C50" i="60"/>
  <c r="H223" i="60"/>
  <c r="H225" i="60" s="1"/>
  <c r="F223" i="60"/>
  <c r="E27" i="60"/>
  <c r="G25" i="60"/>
  <c r="E25" i="60"/>
  <c r="H20" i="60"/>
  <c r="H25" i="60" s="1"/>
  <c r="H19" i="60"/>
  <c r="J19" i="60" s="1"/>
  <c r="E23" i="60"/>
  <c r="F225" i="60" l="1"/>
  <c r="J20" i="60"/>
  <c r="J25" i="60"/>
  <c r="G202" i="60"/>
  <c r="G187" i="60"/>
  <c r="G184" i="60"/>
  <c r="H78" i="60"/>
  <c r="H70" i="60"/>
  <c r="H88" i="60" l="1"/>
  <c r="F237" i="60" l="1"/>
  <c r="I212" i="60" l="1"/>
  <c r="H210" i="60"/>
  <c r="H208" i="60"/>
  <c r="H202" i="60"/>
  <c r="J202" i="60" s="1"/>
  <c r="H196" i="60"/>
  <c r="J196" i="60" s="1"/>
  <c r="H193" i="60"/>
  <c r="J193" i="60" s="1"/>
  <c r="H190" i="60"/>
  <c r="H187" i="60"/>
  <c r="J187" i="60" s="1"/>
  <c r="H184" i="60"/>
  <c r="J184" i="60" s="1"/>
  <c r="H181" i="60"/>
  <c r="J181" i="60" s="1"/>
  <c r="J190" i="60" l="1"/>
  <c r="J208" i="60"/>
  <c r="H214" i="60"/>
  <c r="J210" i="60"/>
  <c r="H215" i="60"/>
  <c r="H212" i="60"/>
  <c r="J212" i="60" l="1"/>
  <c r="I236" i="60" s="1"/>
  <c r="H175" i="60"/>
  <c r="J175" i="60" l="1"/>
  <c r="J206" i="60" s="1"/>
  <c r="H206" i="60"/>
  <c r="H170" i="60"/>
  <c r="I165" i="60"/>
  <c r="I162" i="60"/>
  <c r="H153" i="60"/>
  <c r="J153" i="60" s="1"/>
  <c r="H154" i="60"/>
  <c r="J154" i="60" s="1"/>
  <c r="H156" i="60"/>
  <c r="J156" i="60" s="1"/>
  <c r="H158" i="60"/>
  <c r="J158" i="60" s="1"/>
  <c r="H159" i="60"/>
  <c r="H160" i="60"/>
  <c r="J160" i="60" s="1"/>
  <c r="H151" i="60"/>
  <c r="J151" i="60" s="1"/>
  <c r="I134" i="60"/>
  <c r="I149" i="60"/>
  <c r="I148" i="60"/>
  <c r="I145" i="60"/>
  <c r="H141" i="60"/>
  <c r="J141" i="60" s="1"/>
  <c r="H143" i="60"/>
  <c r="J143" i="60" s="1"/>
  <c r="H137" i="60"/>
  <c r="J137" i="60" s="1"/>
  <c r="H124" i="60"/>
  <c r="J124" i="60" s="1"/>
  <c r="H125" i="60"/>
  <c r="J125" i="60" s="1"/>
  <c r="H127" i="60"/>
  <c r="J127" i="60" s="1"/>
  <c r="H129" i="60"/>
  <c r="H122" i="60"/>
  <c r="J122" i="60" s="1"/>
  <c r="H113" i="60"/>
  <c r="H109" i="60"/>
  <c r="H30" i="60"/>
  <c r="H54" i="60" s="1"/>
  <c r="J39" i="60"/>
  <c r="J52" i="60" s="1"/>
  <c r="J31" i="60"/>
  <c r="I119" i="60"/>
  <c r="J170" i="60" l="1"/>
  <c r="J129" i="60"/>
  <c r="H135" i="60"/>
  <c r="J159" i="60"/>
  <c r="H166" i="60"/>
  <c r="H50" i="60"/>
  <c r="J50" i="60" s="1"/>
  <c r="I224" i="60" s="1"/>
  <c r="H111" i="60"/>
  <c r="J111" i="60" s="1"/>
  <c r="J113" i="60"/>
  <c r="H115" i="60"/>
  <c r="H120" i="60" s="1"/>
  <c r="J109" i="60"/>
  <c r="I106" i="60"/>
  <c r="I103" i="60"/>
  <c r="H95" i="60"/>
  <c r="J95" i="60" s="1"/>
  <c r="H96" i="60"/>
  <c r="J96" i="60" s="1"/>
  <c r="H98" i="60"/>
  <c r="J98" i="60" s="1"/>
  <c r="H100" i="60"/>
  <c r="J100" i="60" s="1"/>
  <c r="H101" i="60"/>
  <c r="J101" i="60" s="1"/>
  <c r="H93" i="60"/>
  <c r="J93" i="60" s="1"/>
  <c r="J88" i="60"/>
  <c r="I87" i="60"/>
  <c r="H80" i="60"/>
  <c r="H81" i="60"/>
  <c r="J81" i="60" s="1"/>
  <c r="H83" i="60"/>
  <c r="H90" i="60" s="1"/>
  <c r="H85" i="60"/>
  <c r="J78" i="60"/>
  <c r="I72" i="60"/>
  <c r="J70" i="60"/>
  <c r="H69" i="60"/>
  <c r="J69" i="60" s="1"/>
  <c r="J67" i="60"/>
  <c r="J63" i="60"/>
  <c r="J64" i="60"/>
  <c r="J65" i="60"/>
  <c r="H62" i="60"/>
  <c r="H59" i="60"/>
  <c r="J59" i="60" s="1"/>
  <c r="H60" i="60"/>
  <c r="J60" i="60" s="1"/>
  <c r="H58" i="60"/>
  <c r="J30" i="60"/>
  <c r="J36" i="60"/>
  <c r="J37" i="60"/>
  <c r="J38" i="60"/>
  <c r="J40" i="60"/>
  <c r="J41" i="60"/>
  <c r="J42" i="60"/>
  <c r="J43" i="60"/>
  <c r="J44" i="60"/>
  <c r="J45" i="60"/>
  <c r="J46" i="60"/>
  <c r="J47" i="60"/>
  <c r="J33" i="60"/>
  <c r="J34" i="60"/>
  <c r="H21" i="60"/>
  <c r="H27" i="60" s="1"/>
  <c r="H227" i="60"/>
  <c r="H229" i="60"/>
  <c r="H230" i="60"/>
  <c r="H231" i="60"/>
  <c r="H232" i="60"/>
  <c r="H233" i="60"/>
  <c r="H236" i="60"/>
  <c r="H235" i="60" s="1"/>
  <c r="I216" i="60"/>
  <c r="H133" i="60"/>
  <c r="J133" i="60" s="1"/>
  <c r="H87" i="60" l="1"/>
  <c r="H73" i="60"/>
  <c r="J85" i="60"/>
  <c r="H91" i="60"/>
  <c r="J83" i="60"/>
  <c r="J58" i="60"/>
  <c r="J73" i="60" s="1"/>
  <c r="J80" i="60"/>
  <c r="H89" i="60"/>
  <c r="J89" i="60" s="1"/>
  <c r="J115" i="60"/>
  <c r="J120" i="60"/>
  <c r="H234" i="60"/>
  <c r="H239" i="60" s="1"/>
  <c r="J32" i="60"/>
  <c r="J21" i="60"/>
  <c r="J27" i="60" s="1"/>
  <c r="J62" i="60"/>
  <c r="H74" i="60"/>
  <c r="J35" i="60"/>
  <c r="J51" i="60" s="1"/>
  <c r="H72" i="60"/>
  <c r="J72" i="60" s="1"/>
  <c r="I227" i="60" s="1"/>
  <c r="J91" i="60"/>
  <c r="J29" i="60"/>
  <c r="F236" i="60"/>
  <c r="G233" i="60"/>
  <c r="F233" i="60"/>
  <c r="E233" i="60"/>
  <c r="G232" i="60"/>
  <c r="F232" i="60"/>
  <c r="E232" i="60"/>
  <c r="G231" i="60"/>
  <c r="F231" i="60"/>
  <c r="E231" i="60"/>
  <c r="G230" i="60"/>
  <c r="F230" i="60"/>
  <c r="E230" i="60"/>
  <c r="G229" i="60"/>
  <c r="F229" i="60"/>
  <c r="E229" i="60"/>
  <c r="G228" i="60"/>
  <c r="F228" i="60"/>
  <c r="E228" i="60"/>
  <c r="G227" i="60"/>
  <c r="E223" i="60"/>
  <c r="J54" i="60" l="1"/>
  <c r="G234" i="60"/>
  <c r="D223" i="60"/>
  <c r="E225" i="60"/>
  <c r="G235" i="60"/>
  <c r="F235" i="60"/>
  <c r="D232" i="60"/>
  <c r="D236" i="60"/>
  <c r="D228" i="60"/>
  <c r="D233" i="60"/>
  <c r="D231" i="60"/>
  <c r="D230" i="60"/>
  <c r="D229" i="60"/>
  <c r="G239" i="60" l="1"/>
  <c r="J216" i="60" l="1"/>
  <c r="G214" i="60"/>
  <c r="G212" i="60"/>
  <c r="E216" i="60"/>
  <c r="E214" i="60"/>
  <c r="E212" i="60"/>
  <c r="C212" i="60"/>
  <c r="G176" i="60"/>
  <c r="G203" i="60"/>
  <c r="G197" i="60"/>
  <c r="H194" i="60"/>
  <c r="G185" i="60"/>
  <c r="G182" i="60"/>
  <c r="H203" i="60"/>
  <c r="J203" i="60" s="1"/>
  <c r="H197" i="60"/>
  <c r="J197" i="60" s="1"/>
  <c r="H191" i="60"/>
  <c r="J191" i="60" s="1"/>
  <c r="H185" i="60"/>
  <c r="J185" i="60" s="1"/>
  <c r="H182" i="60"/>
  <c r="H176" i="60"/>
  <c r="E203" i="60"/>
  <c r="E197" i="60"/>
  <c r="E194" i="60"/>
  <c r="E191" i="60"/>
  <c r="E185" i="60"/>
  <c r="E182" i="60"/>
  <c r="E176" i="60"/>
  <c r="E170" i="60"/>
  <c r="C203" i="60"/>
  <c r="C197" i="60"/>
  <c r="C194" i="60"/>
  <c r="C191" i="60"/>
  <c r="C185" i="60"/>
  <c r="C182" i="60"/>
  <c r="C176" i="60"/>
  <c r="C204" i="60" s="1"/>
  <c r="J166" i="60"/>
  <c r="H165" i="60"/>
  <c r="J165" i="60" s="1"/>
  <c r="H164" i="60"/>
  <c r="J164" i="60" s="1"/>
  <c r="H163" i="60"/>
  <c r="J163" i="60" s="1"/>
  <c r="H162" i="60"/>
  <c r="J162" i="60" s="1"/>
  <c r="I228" i="60" s="1"/>
  <c r="F163" i="60"/>
  <c r="F162" i="60"/>
  <c r="G164" i="60"/>
  <c r="G163" i="60"/>
  <c r="E165" i="60"/>
  <c r="E164" i="60"/>
  <c r="E163" i="60"/>
  <c r="E162" i="60"/>
  <c r="C162" i="60"/>
  <c r="H149" i="60"/>
  <c r="J149" i="60" s="1"/>
  <c r="H148" i="60"/>
  <c r="J148" i="60" s="1"/>
  <c r="H147" i="60"/>
  <c r="J147" i="60" s="1"/>
  <c r="H146" i="60"/>
  <c r="J146" i="60" s="1"/>
  <c r="H145" i="60"/>
  <c r="J145" i="60" s="1"/>
  <c r="I229" i="60" s="1"/>
  <c r="F145" i="60"/>
  <c r="F146" i="60" s="1"/>
  <c r="G147" i="60"/>
  <c r="G145" i="60"/>
  <c r="E149" i="60"/>
  <c r="E148" i="60"/>
  <c r="E147" i="60"/>
  <c r="E146" i="60"/>
  <c r="E145" i="60"/>
  <c r="C145" i="60"/>
  <c r="J135" i="60"/>
  <c r="H134" i="60"/>
  <c r="J134" i="60" s="1"/>
  <c r="H131" i="60"/>
  <c r="J131" i="60" s="1"/>
  <c r="I230" i="60" s="1"/>
  <c r="F131" i="60"/>
  <c r="F132" i="60" s="1"/>
  <c r="G133" i="60"/>
  <c r="G131" i="60"/>
  <c r="E134" i="60"/>
  <c r="E133" i="60"/>
  <c r="E132" i="60"/>
  <c r="E131" i="60"/>
  <c r="C131" i="60"/>
  <c r="H119" i="60"/>
  <c r="J119" i="60" s="1"/>
  <c r="H118" i="60"/>
  <c r="J118" i="60" s="1"/>
  <c r="H117" i="60"/>
  <c r="J117" i="60" s="1"/>
  <c r="H116" i="60"/>
  <c r="F116" i="60"/>
  <c r="G116" i="60"/>
  <c r="G118" i="60" s="1"/>
  <c r="E119" i="60"/>
  <c r="E118" i="60"/>
  <c r="E117" i="60"/>
  <c r="E116" i="60"/>
  <c r="H107" i="60"/>
  <c r="H106" i="60"/>
  <c r="J106" i="60" s="1"/>
  <c r="H105" i="60"/>
  <c r="J105" i="60" s="1"/>
  <c r="H104" i="60"/>
  <c r="J104" i="60" s="1"/>
  <c r="H103" i="60"/>
  <c r="J103" i="60" s="1"/>
  <c r="I233" i="60" s="1"/>
  <c r="I107" i="60"/>
  <c r="F103" i="60"/>
  <c r="F104" i="60" s="1"/>
  <c r="G105" i="60"/>
  <c r="G104" i="60"/>
  <c r="G103" i="60"/>
  <c r="E107" i="60"/>
  <c r="E106" i="60"/>
  <c r="E105" i="60"/>
  <c r="E104" i="60"/>
  <c r="E103" i="60"/>
  <c r="C103" i="60"/>
  <c r="J87" i="60"/>
  <c r="I232" i="60" s="1"/>
  <c r="I90" i="60"/>
  <c r="J90" i="60" s="1"/>
  <c r="F87" i="60"/>
  <c r="F88" i="60" s="1"/>
  <c r="G89" i="60"/>
  <c r="G88" i="60"/>
  <c r="G87" i="60"/>
  <c r="E90" i="60"/>
  <c r="E89" i="60"/>
  <c r="E88" i="60"/>
  <c r="E87" i="60"/>
  <c r="C87" i="60"/>
  <c r="J75" i="60"/>
  <c r="H76" i="60"/>
  <c r="H75" i="60"/>
  <c r="G72" i="60"/>
  <c r="E52" i="60"/>
  <c r="E74" i="60"/>
  <c r="E72" i="60"/>
  <c r="F227" i="60"/>
  <c r="E227" i="60"/>
  <c r="E234" i="60" s="1"/>
  <c r="E239" i="60" s="1"/>
  <c r="E204" i="60" l="1"/>
  <c r="J176" i="60"/>
  <c r="J204" i="60" s="1"/>
  <c r="H204" i="60"/>
  <c r="G204" i="60"/>
  <c r="J182" i="60"/>
  <c r="D237" i="60"/>
  <c r="D235" i="60" s="1"/>
  <c r="G206" i="60"/>
  <c r="J116" i="60"/>
  <c r="I231" i="60" s="1"/>
  <c r="F234" i="60"/>
  <c r="F239" i="60" s="1"/>
  <c r="J107" i="60"/>
  <c r="D227" i="60"/>
  <c r="D234" i="60" s="1"/>
  <c r="J214" i="60"/>
  <c r="J74" i="60"/>
  <c r="G162" i="60"/>
  <c r="J76" i="60"/>
  <c r="H132" i="60"/>
  <c r="J132" i="60" s="1"/>
  <c r="D224" i="60" l="1"/>
  <c r="D225" i="60" s="1"/>
  <c r="D239" i="60" s="1"/>
  <c r="I234" i="60"/>
  <c r="I237" i="60" l="1"/>
  <c r="I235" i="60" s="1"/>
  <c r="H17" i="60"/>
  <c r="J17" i="60" s="1"/>
  <c r="G23" i="60"/>
  <c r="E24" i="60" l="1"/>
  <c r="H18" i="60"/>
  <c r="H23" i="60" s="1"/>
  <c r="J23" i="60" s="1"/>
  <c r="J18" i="60" l="1"/>
  <c r="H24" i="60"/>
  <c r="J24" i="60" s="1"/>
  <c r="I223" i="60" l="1"/>
  <c r="I225" i="60" s="1"/>
  <c r="I220" i="60" l="1"/>
  <c r="I239" i="60" s="1"/>
</calcChain>
</file>

<file path=xl/sharedStrings.xml><?xml version="1.0" encoding="utf-8"?>
<sst xmlns="http://schemas.openxmlformats.org/spreadsheetml/2006/main" count="243" uniqueCount="146">
  <si>
    <t>ШТАТНИЙ РОЗПИС</t>
  </si>
  <si>
    <t>№ п/п</t>
  </si>
  <si>
    <t xml:space="preserve">Назва структурних підрозділів та посад </t>
  </si>
  <si>
    <t>К-ть штатних посад</t>
  </si>
  <si>
    <t>сума</t>
  </si>
  <si>
    <t>Головний  бухгалтер</t>
  </si>
  <si>
    <t>Провідний фахівець з питань енергетичного менеджменту  та моніторингу енергоспоживання</t>
  </si>
  <si>
    <t>РАЗОМ:</t>
  </si>
  <si>
    <t>Лікарі</t>
  </si>
  <si>
    <t>середні:</t>
  </si>
  <si>
    <t>молодші</t>
  </si>
  <si>
    <t xml:space="preserve">   Інші</t>
  </si>
  <si>
    <t>Економіст</t>
  </si>
  <si>
    <t>Юрисконсульт</t>
  </si>
  <si>
    <t>Секретар</t>
  </si>
  <si>
    <t>Механік</t>
  </si>
  <si>
    <t>Водій</t>
  </si>
  <si>
    <t>Слюсар сантехнік</t>
  </si>
  <si>
    <t>Підсобний робітник</t>
  </si>
  <si>
    <t>Електромонтер з обслуг. та ремонту електроустаткування</t>
  </si>
  <si>
    <t>Реєстратор медичний</t>
  </si>
  <si>
    <t>молодші:</t>
  </si>
  <si>
    <t>інші:</t>
  </si>
  <si>
    <t>Водій невідкладної допомоги</t>
  </si>
  <si>
    <t>Опалювач</t>
  </si>
  <si>
    <t>Середні</t>
  </si>
  <si>
    <t xml:space="preserve">Водій </t>
  </si>
  <si>
    <t>Сестра медична ЗПСМ</t>
  </si>
  <si>
    <t>опалювач</t>
  </si>
  <si>
    <t>всього:</t>
  </si>
  <si>
    <t>Кількість установ</t>
  </si>
  <si>
    <t>Всього затверджено</t>
  </si>
  <si>
    <t>Молодші</t>
  </si>
  <si>
    <t>Інші</t>
  </si>
  <si>
    <t>Всього:</t>
  </si>
  <si>
    <t>1210.1</t>
  </si>
  <si>
    <t>2221.2</t>
  </si>
  <si>
    <t>2441.2</t>
  </si>
  <si>
    <t>Оператор комп"ютерного набору</t>
  </si>
  <si>
    <t>Лікар загальної практики- сімейний лікар</t>
  </si>
  <si>
    <t>Сестра- господиня</t>
  </si>
  <si>
    <t>Інспектор  з  кадрів</t>
  </si>
  <si>
    <t xml:space="preserve">Лікар загальн практики- сімейний лікар </t>
  </si>
  <si>
    <t xml:space="preserve">Статистик медичний </t>
  </si>
  <si>
    <t>2229.2</t>
  </si>
  <si>
    <t>Адміністративно управлінський відділ</t>
  </si>
  <si>
    <t>1229.5</t>
  </si>
  <si>
    <t>"Затверджую"</t>
  </si>
  <si>
    <t xml:space="preserve">Лікар терапевт </t>
  </si>
  <si>
    <t>середній персонал</t>
  </si>
  <si>
    <t>В т.ч.:</t>
  </si>
  <si>
    <t xml:space="preserve">Інженер з охорони  праці </t>
  </si>
  <si>
    <t>1226.2</t>
  </si>
  <si>
    <t>Директор</t>
  </si>
  <si>
    <t>Бухгалтер</t>
  </si>
  <si>
    <t>Завідувач  господарства</t>
  </si>
  <si>
    <t>Водій автотранспортних засобів</t>
  </si>
  <si>
    <t>Зав.складу</t>
  </si>
  <si>
    <t>2149.2</t>
  </si>
  <si>
    <t>2131.2</t>
  </si>
  <si>
    <t>Сестра медична (брат медичний)</t>
  </si>
  <si>
    <t>Посадовий оклад, грн.</t>
  </si>
  <si>
    <t>Кошти НСЗУ</t>
  </si>
  <si>
    <t>Кошти місцевого бюджету</t>
  </si>
  <si>
    <t>Амбулаторія загальної практики сімейної медицини села Кривошиїнці</t>
  </si>
  <si>
    <t>Амбулаторія загальної практики сімейної медицини села Самгородок</t>
  </si>
  <si>
    <t>Амбулаторія загальної практики сімейної медицини села Шамраївка</t>
  </si>
  <si>
    <t>Амбулаторія загальної практики сімейної медицини села Горобіївка</t>
  </si>
  <si>
    <t>Амбулаторія загальної практики сімейної медицини села Пустоварівка</t>
  </si>
  <si>
    <t>Фахівець з публічних закупівель</t>
  </si>
  <si>
    <t>Фельдшерсько-акушерські пункти і пункти здоров'я</t>
  </si>
  <si>
    <t>Всього по ФАП, ФП і ПЗ:</t>
  </si>
  <si>
    <t xml:space="preserve">Лікар педіатр </t>
  </si>
  <si>
    <t>Фельдшер невікладної допомоги</t>
  </si>
  <si>
    <t>Сквирський міський голова</t>
  </si>
  <si>
    <t>Інженер з програмного забезпечення  комп′ютерів</t>
  </si>
  <si>
    <t>АЗПСМ села Чубинці</t>
  </si>
  <si>
    <t>За завідування 10%</t>
  </si>
  <si>
    <t>АЗПСМ села Кривошиїнці</t>
  </si>
  <si>
    <t>АЗПСМ села Пустоварівка</t>
  </si>
  <si>
    <t>АЗПСМ села Самгородок</t>
  </si>
  <si>
    <t>АЗПСМ села Шамраївка</t>
  </si>
  <si>
    <t>Зведена</t>
  </si>
  <si>
    <t>Доплата до мінімальної зарплати</t>
  </si>
  <si>
    <t>Фонд з\ти на місяць</t>
  </si>
  <si>
    <t>Код за класифікатором професій</t>
  </si>
  <si>
    <t>АЗПСМ села Горобіївка</t>
  </si>
  <si>
    <t>Кількість штатних одиниць</t>
  </si>
  <si>
    <t>Фельдшерські пункти та Пункти Здоров҆я</t>
  </si>
  <si>
    <t>Всього</t>
  </si>
  <si>
    <t>Фонд оплати праці місяць</t>
  </si>
  <si>
    <t>Фонд зарплати з доплатою до мінімальної</t>
  </si>
  <si>
    <t>Медичний директор</t>
  </si>
  <si>
    <t xml:space="preserve">Допоміжний підрозділ, у тому числі господарчий </t>
  </si>
  <si>
    <t>Лікувально-профілактичний підрозділ</t>
  </si>
  <si>
    <t>Всього по лікувально-профілактичному підрозділу</t>
  </si>
  <si>
    <t>Допоміжний підрозділ, у тому числі господарчий</t>
  </si>
  <si>
    <t>Сестра-господиня</t>
  </si>
  <si>
    <t>"ПОГОДЖЕНО"</t>
  </si>
  <si>
    <t xml:space="preserve">Рішення сесії Сквирської міської ради </t>
  </si>
  <si>
    <t>____________ Валентина ЛЕВІЦЬКА</t>
  </si>
  <si>
    <t>_________________________________________</t>
  </si>
  <si>
    <t>Пункт (відділення) невідкладної допомоги</t>
  </si>
  <si>
    <t>Пункт (відділення)  невідкладної допомоги</t>
  </si>
  <si>
    <t>Сестра медична старша (брат медичний  старший)</t>
  </si>
  <si>
    <t>Сестра медична (брат медичний) ЗПСМ</t>
  </si>
  <si>
    <t>Амбулаторія загальної практики сімейної медицини міста Сквира</t>
  </si>
  <si>
    <t>Сестра медична (брат медичний)  ЗПСМ</t>
  </si>
  <si>
    <t xml:space="preserve">Сестра медична (брат медичний) ЗПСМ </t>
  </si>
  <si>
    <t xml:space="preserve">Сестра медична (брат медичний) ЗПСМ  </t>
  </si>
  <si>
    <t>Амбулаторія загальної практики сімейної села Чубинці</t>
  </si>
  <si>
    <t>Лікар загальної практики-сімейний лікар</t>
  </si>
  <si>
    <t>Лікар статистик-інформаційно-аналітичного кабінету</t>
  </si>
  <si>
    <t>Адміністративно - управлінський підрозділ</t>
  </si>
  <si>
    <t>Молодша медична сестра (санітарка - прибиральниця)</t>
  </si>
  <si>
    <t xml:space="preserve"> Інспектор з кадрів</t>
  </si>
  <si>
    <t>Директор КНП СМР "Сквирський МЦПМСД"</t>
  </si>
  <si>
    <t>Людмила  ГАДІЯК</t>
  </si>
  <si>
    <t>Психолог</t>
  </si>
  <si>
    <t>2445.2</t>
  </si>
  <si>
    <t xml:space="preserve">від 28 лютого 2023 року № </t>
  </si>
  <si>
    <t>Комунального некомерційного підприємства Сквирської міської ради "Сквирський міський центр первинної медико-санітарної допомоги" з 01.05.2023 р.</t>
  </si>
  <si>
    <t>ФП (ПЗ) с. Руда</t>
  </si>
  <si>
    <t>ФП (ПЗ) с. Антонів</t>
  </si>
  <si>
    <t>АЗПСМ міста Скира</t>
  </si>
  <si>
    <r>
      <t>Головна медична сестра (</t>
    </r>
    <r>
      <rPr>
        <sz val="10"/>
        <rFont val="Times New Roman"/>
        <family val="1"/>
        <charset val="204"/>
      </rPr>
      <t>головний медичний брат</t>
    </r>
    <r>
      <rPr>
        <sz val="11"/>
        <rFont val="Times New Roman"/>
        <family val="1"/>
        <charset val="204"/>
      </rPr>
      <t>)</t>
    </r>
  </si>
  <si>
    <t>"___"___________ 2023 р.</t>
  </si>
  <si>
    <t>Надбавки</t>
  </si>
  <si>
    <t>За кваліфікаційну категорію</t>
  </si>
  <si>
    <t>ФАП с. Шаліївка в тому числі                                          ФП с. Терешки</t>
  </si>
  <si>
    <t xml:space="preserve">Фельдшер </t>
  </si>
  <si>
    <t>Фельдшер</t>
  </si>
  <si>
    <t>всього</t>
  </si>
  <si>
    <t>ФП (ПЗ) с. Рогізна в тому числі                                           ФП с. Буки, ФП с.Таборів</t>
  </si>
  <si>
    <t>Сестра медична</t>
  </si>
  <si>
    <t>Штат в кількості 99,00 штатних одиниць</t>
  </si>
  <si>
    <t>З  місячним фондом зарплати 850937,73 грн.</t>
  </si>
  <si>
    <t>ФП (ПЗ) с. М.Єрчики в тому числі:                                   ФП с. В. Єрчики</t>
  </si>
  <si>
    <t>ФП (ПЗ) с.Домантівка  в тому числі:                                ФП с.К.Гребля, ФП с.Квітневе, ФП с.Золотуха</t>
  </si>
  <si>
    <t>ФП (ПЗ) с. Миньківці в тому числі:                                  ФП с.М. Лисовці</t>
  </si>
  <si>
    <t>ФП (ПЗ) с.Селезенівка в тому числі                                 ФП с.Цапіївка</t>
  </si>
  <si>
    <t>ФП (ПЗ) с. Мовчанівка в тому числі:                                ФП с. Рибчинці, ФП с. Шапіївка, ФП с.Токарівка</t>
  </si>
  <si>
    <t>ФП (ПЗ) с. Дуліцьке в тому числі                                      ФП с. Безпечна, ФП с. Красноліси</t>
  </si>
  <si>
    <t xml:space="preserve">ФП (ПЗ) с. Оріховець в тому числі                                    ФП Каленна, ФП Лаврики </t>
  </si>
  <si>
    <t>ФП Тхорівка в тому числі                                                  ФП с. Тарасівка</t>
  </si>
  <si>
    <t xml:space="preserve">Акушерка (акушер)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</si>
</sst>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5">
    <xf numFmtId="0" fontId="0" fillId="0" borderId="0" xfId="0"/>
    <xf numFmtId="0" fontId="7" fillId="0" borderId="1" xfId="0" applyFont="1" applyFill="1" applyBorder="1" applyAlignment="1">
      <alignment horizontal="center"/>
    </xf>
    <xf numFmtId="0" fontId="11" fillId="0" borderId="0" xfId="0" applyFont="1"/>
    <xf numFmtId="0" fontId="5" fillId="0" borderId="0" xfId="0" applyFont="1" applyBorder="1" applyAlignment="1">
      <alignment horizontal="center"/>
    </xf>
    <xf numFmtId="0" fontId="7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0" xfId="0" applyFill="1"/>
    <xf numFmtId="2" fontId="11" fillId="0" borderId="0" xfId="0" applyNumberFormat="1" applyFont="1"/>
    <xf numFmtId="0" fontId="11" fillId="0" borderId="1" xfId="0" applyFont="1" applyFill="1" applyBorder="1" applyAlignment="1"/>
    <xf numFmtId="0" fontId="11" fillId="0" borderId="1" xfId="0" applyFont="1" applyFill="1" applyBorder="1" applyAlignment="1">
      <alignment horizontal="center"/>
    </xf>
    <xf numFmtId="0" fontId="14" fillId="0" borderId="0" xfId="0" applyFont="1" applyFill="1" applyAlignment="1"/>
    <xf numFmtId="0" fontId="11" fillId="0" borderId="0" xfId="0" applyFont="1" applyFill="1"/>
    <xf numFmtId="0" fontId="12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/>
    </xf>
    <xf numFmtId="0" fontId="1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1" fontId="7" fillId="0" borderId="1" xfId="0" applyNumberFormat="1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right"/>
    </xf>
    <xf numFmtId="2" fontId="11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2" fontId="7" fillId="0" borderId="1" xfId="0" applyNumberFormat="1" applyFont="1" applyFill="1" applyBorder="1" applyAlignment="1">
      <alignment horizontal="right" vertical="center"/>
    </xf>
    <xf numFmtId="2" fontId="11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right"/>
    </xf>
    <xf numFmtId="2" fontId="8" fillId="0" borderId="1" xfId="0" applyNumberFormat="1" applyFont="1" applyFill="1" applyBorder="1" applyAlignment="1">
      <alignment horizontal="right"/>
    </xf>
    <xf numFmtId="2" fontId="14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0" fontId="11" fillId="0" borderId="1" xfId="0" applyFont="1" applyFill="1" applyBorder="1"/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right" vertical="center"/>
    </xf>
    <xf numFmtId="2" fontId="14" fillId="0" borderId="1" xfId="0" applyNumberFormat="1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horizontal="right" vertical="center"/>
    </xf>
    <xf numFmtId="2" fontId="11" fillId="0" borderId="1" xfId="0" applyNumberFormat="1" applyFont="1" applyFill="1" applyBorder="1"/>
    <xf numFmtId="2" fontId="11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right" vertical="center"/>
    </xf>
    <xf numFmtId="0" fontId="0" fillId="0" borderId="1" xfId="0" applyFill="1" applyBorder="1"/>
    <xf numFmtId="0" fontId="14" fillId="0" borderId="1" xfId="0" applyFont="1" applyFill="1" applyBorder="1"/>
    <xf numFmtId="2" fontId="14" fillId="0" borderId="1" xfId="0" applyNumberFormat="1" applyFont="1" applyFill="1" applyBorder="1"/>
    <xf numFmtId="2" fontId="14" fillId="0" borderId="1" xfId="0" applyNumberFormat="1" applyFont="1" applyFill="1" applyBorder="1" applyAlignment="1">
      <alignment horizontal="right"/>
    </xf>
    <xf numFmtId="0" fontId="11" fillId="0" borderId="1" xfId="0" applyFont="1" applyFill="1" applyBorder="1" applyAlignment="1">
      <alignment horizontal="right"/>
    </xf>
    <xf numFmtId="0" fontId="11" fillId="0" borderId="1" xfId="0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center"/>
    </xf>
    <xf numFmtId="2" fontId="9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/>
    <xf numFmtId="2" fontId="6" fillId="0" borderId="1" xfId="0" applyNumberFormat="1" applyFont="1" applyFill="1" applyBorder="1" applyAlignment="1">
      <alignment horizontal="right" vertical="center"/>
    </xf>
    <xf numFmtId="2" fontId="12" fillId="0" borderId="1" xfId="0" applyNumberFormat="1" applyFont="1" applyFill="1" applyBorder="1"/>
    <xf numFmtId="0" fontId="7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center" vertical="center"/>
    </xf>
    <xf numFmtId="0" fontId="15" fillId="0" borderId="1" xfId="0" applyFont="1" applyFill="1" applyBorder="1"/>
    <xf numFmtId="0" fontId="16" fillId="0" borderId="1" xfId="0" applyFont="1" applyFill="1" applyBorder="1"/>
    <xf numFmtId="2" fontId="15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19" fillId="0" borderId="0" xfId="0" applyFont="1"/>
    <xf numFmtId="0" fontId="19" fillId="0" borderId="0" xfId="0" applyFont="1" applyAlignment="1">
      <alignment horizontal="center"/>
    </xf>
    <xf numFmtId="0" fontId="18" fillId="0" borderId="0" xfId="0" applyFont="1"/>
    <xf numFmtId="0" fontId="1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2" fillId="0" borderId="0" xfId="0" applyFont="1" applyFill="1" applyBorder="1"/>
    <xf numFmtId="0" fontId="3" fillId="0" borderId="0" xfId="0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2" fontId="12" fillId="0" borderId="0" xfId="0" applyNumberFormat="1" applyFont="1" applyFill="1" applyBorder="1" applyAlignment="1">
      <alignment horizontal="right"/>
    </xf>
    <xf numFmtId="2" fontId="12" fillId="0" borderId="0" xfId="0" applyNumberFormat="1" applyFont="1" applyFill="1" applyBorder="1"/>
    <xf numFmtId="0" fontId="14" fillId="0" borderId="1" xfId="0" applyFont="1" applyFill="1" applyBorder="1" applyAlignment="1">
      <alignment horizontal="center" wrapText="1"/>
    </xf>
    <xf numFmtId="0" fontId="10" fillId="0" borderId="0" xfId="0" applyFont="1" applyAlignment="1">
      <alignment horizontal="left"/>
    </xf>
    <xf numFmtId="0" fontId="10" fillId="0" borderId="1" xfId="0" applyFont="1" applyFill="1" applyBorder="1" applyAlignment="1">
      <alignment horizontal="center"/>
    </xf>
    <xf numFmtId="0" fontId="24" fillId="2" borderId="1" xfId="0" applyFont="1" applyFill="1" applyBorder="1" applyAlignment="1">
      <alignment wrapText="1"/>
    </xf>
    <xf numFmtId="0" fontId="13" fillId="0" borderId="1" xfId="0" applyFont="1" applyFill="1" applyBorder="1"/>
    <xf numFmtId="0" fontId="10" fillId="0" borderId="6" xfId="0" applyFont="1" applyFill="1" applyBorder="1" applyAlignment="1">
      <alignment horizontal="center"/>
    </xf>
    <xf numFmtId="0" fontId="18" fillId="0" borderId="7" xfId="0" applyFont="1" applyBorder="1" applyAlignment="1"/>
    <xf numFmtId="0" fontId="18" fillId="0" borderId="8" xfId="0" applyFont="1" applyBorder="1" applyAlignment="1"/>
    <xf numFmtId="0" fontId="10" fillId="2" borderId="1" xfId="0" applyFont="1" applyFill="1" applyBorder="1" applyAlignment="1">
      <alignment wrapText="1"/>
    </xf>
    <xf numFmtId="0" fontId="18" fillId="0" borderId="1" xfId="0" applyFont="1" applyBorder="1" applyAlignment="1">
      <alignment horizontal="center"/>
    </xf>
    <xf numFmtId="2" fontId="10" fillId="0" borderId="1" xfId="0" applyNumberFormat="1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right"/>
    </xf>
    <xf numFmtId="2" fontId="13" fillId="0" borderId="1" xfId="0" applyNumberFormat="1" applyFont="1" applyFill="1" applyBorder="1"/>
    <xf numFmtId="0" fontId="24" fillId="2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horizontal="center"/>
    </xf>
    <xf numFmtId="2" fontId="24" fillId="0" borderId="1" xfId="0" applyNumberFormat="1" applyFont="1" applyFill="1" applyBorder="1" applyAlignment="1">
      <alignment horizontal="center"/>
    </xf>
    <xf numFmtId="0" fontId="25" fillId="0" borderId="1" xfId="0" applyFont="1" applyFill="1" applyBorder="1"/>
    <xf numFmtId="2" fontId="24" fillId="0" borderId="1" xfId="0" applyNumberFormat="1" applyFont="1" applyFill="1" applyBorder="1" applyAlignment="1">
      <alignment horizontal="right"/>
    </xf>
    <xf numFmtId="2" fontId="25" fillId="0" borderId="1" xfId="0" applyNumberFormat="1" applyFont="1" applyFill="1" applyBorder="1"/>
    <xf numFmtId="0" fontId="24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24" fillId="0" borderId="1" xfId="0" applyFont="1" applyFill="1" applyBorder="1" applyAlignment="1">
      <alignment horizontal="right"/>
    </xf>
    <xf numFmtId="0" fontId="24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center"/>
    </xf>
    <xf numFmtId="2" fontId="19" fillId="0" borderId="1" xfId="0" applyNumberFormat="1" applyFont="1" applyFill="1" applyBorder="1" applyAlignment="1">
      <alignment horizontal="center"/>
    </xf>
    <xf numFmtId="2" fontId="13" fillId="0" borderId="1" xfId="0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right"/>
    </xf>
    <xf numFmtId="2" fontId="19" fillId="0" borderId="1" xfId="0" applyNumberFormat="1" applyFont="1" applyFill="1" applyBorder="1" applyAlignment="1">
      <alignment horizontal="right"/>
    </xf>
    <xf numFmtId="2" fontId="25" fillId="0" borderId="1" xfId="0" applyNumberFormat="1" applyFont="1" applyFill="1" applyBorder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horizontal="left"/>
    </xf>
    <xf numFmtId="0" fontId="15" fillId="0" borderId="0" xfId="0" applyFont="1" applyAlignment="1"/>
    <xf numFmtId="0" fontId="23" fillId="0" borderId="0" xfId="0" applyFont="1" applyAlignment="1"/>
    <xf numFmtId="2" fontId="12" fillId="0" borderId="2" xfId="0" applyNumberFormat="1" applyFont="1" applyFill="1" applyBorder="1" applyAlignment="1">
      <alignment horizontal="right"/>
    </xf>
    <xf numFmtId="2" fontId="0" fillId="0" borderId="3" xfId="0" applyNumberFormat="1" applyBorder="1" applyAlignment="1"/>
    <xf numFmtId="2" fontId="15" fillId="0" borderId="2" xfId="0" applyNumberFormat="1" applyFont="1" applyFill="1" applyBorder="1" applyAlignment="1">
      <alignment horizontal="right"/>
    </xf>
    <xf numFmtId="0" fontId="11" fillId="0" borderId="1" xfId="0" applyNumberFormat="1" applyFont="1" applyFill="1" applyBorder="1" applyAlignment="1">
      <alignment horizontal="right"/>
    </xf>
    <xf numFmtId="0" fontId="0" fillId="0" borderId="1" xfId="0" applyNumberFormat="1" applyBorder="1" applyAlignment="1"/>
    <xf numFmtId="0" fontId="12" fillId="0" borderId="2" xfId="0" applyNumberFormat="1" applyFont="1" applyFill="1" applyBorder="1" applyAlignment="1">
      <alignment horizontal="right"/>
    </xf>
    <xf numFmtId="0" fontId="0" fillId="0" borderId="3" xfId="0" applyNumberFormat="1" applyBorder="1" applyAlignment="1"/>
    <xf numFmtId="2" fontId="16" fillId="0" borderId="2" xfId="0" applyNumberFormat="1" applyFont="1" applyFill="1" applyBorder="1" applyAlignment="1">
      <alignment horizontal="right"/>
    </xf>
    <xf numFmtId="0" fontId="12" fillId="0" borderId="2" xfId="0" applyFont="1" applyFill="1" applyBorder="1" applyAlignment="1"/>
    <xf numFmtId="0" fontId="0" fillId="0" borderId="4" xfId="0" applyBorder="1" applyAlignment="1"/>
    <xf numFmtId="0" fontId="0" fillId="0" borderId="3" xfId="0" applyBorder="1" applyAlignment="1"/>
    <xf numFmtId="0" fontId="12" fillId="0" borderId="0" xfId="0" applyFont="1" applyFill="1" applyAlignment="1">
      <alignment horizontal="right"/>
    </xf>
    <xf numFmtId="0" fontId="11" fillId="0" borderId="0" xfId="0" applyFont="1" applyFill="1" applyAlignment="1"/>
    <xf numFmtId="0" fontId="8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11" fillId="0" borderId="5" xfId="0" applyFont="1" applyFill="1" applyBorder="1" applyAlignment="1">
      <alignment horizontal="center" wrapText="1"/>
    </xf>
    <xf numFmtId="0" fontId="0" fillId="0" borderId="5" xfId="0" applyFont="1" applyFill="1" applyBorder="1" applyAlignment="1">
      <alignment horizontal="center" wrapText="1"/>
    </xf>
    <xf numFmtId="0" fontId="14" fillId="0" borderId="1" xfId="0" applyFont="1" applyFill="1" applyBorder="1" applyAlignment="1"/>
    <xf numFmtId="0" fontId="9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20" fillId="0" borderId="4" xfId="0" applyFont="1" applyFill="1" applyBorder="1" applyAlignment="1">
      <alignment horizontal="center"/>
    </xf>
    <xf numFmtId="0" fontId="21" fillId="0" borderId="4" xfId="0" applyFont="1" applyFill="1" applyBorder="1" applyAlignment="1">
      <alignment horizontal="center"/>
    </xf>
    <xf numFmtId="0" fontId="21" fillId="0" borderId="3" xfId="0" applyFont="1" applyFill="1" applyBorder="1" applyAlignment="1">
      <alignment horizontal="center"/>
    </xf>
    <xf numFmtId="0" fontId="20" fillId="0" borderId="2" xfId="0" applyFont="1" applyFill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14" fillId="0" borderId="2" xfId="0" applyFont="1" applyFill="1" applyBorder="1" applyAlignment="1"/>
    <xf numFmtId="0" fontId="14" fillId="0" borderId="4" xfId="0" applyFont="1" applyFill="1" applyBorder="1" applyAlignment="1"/>
    <xf numFmtId="0" fontId="0" fillId="0" borderId="4" xfId="0" applyFont="1" applyFill="1" applyBorder="1" applyAlignment="1"/>
    <xf numFmtId="0" fontId="0" fillId="0" borderId="3" xfId="0" applyFont="1" applyFill="1" applyBorder="1" applyAlignment="1"/>
    <xf numFmtId="0" fontId="11" fillId="0" borderId="1" xfId="0" applyFont="1" applyFill="1" applyBorder="1" applyAlignment="1"/>
    <xf numFmtId="0" fontId="4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left"/>
    </xf>
    <xf numFmtId="0" fontId="25" fillId="0" borderId="1" xfId="0" applyFont="1" applyFill="1" applyBorder="1" applyAlignment="1"/>
    <xf numFmtId="0" fontId="14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/>
    <xf numFmtId="0" fontId="0" fillId="0" borderId="1" xfId="0" applyFont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/>
    </xf>
    <xf numFmtId="0" fontId="18" fillId="0" borderId="7" xfId="0" applyFont="1" applyBorder="1" applyAlignment="1"/>
    <xf numFmtId="0" fontId="18" fillId="0" borderId="8" xfId="0" applyFont="1" applyBorder="1" applyAlignment="1"/>
    <xf numFmtId="0" fontId="10" fillId="0" borderId="2" xfId="0" applyFont="1" applyFill="1" applyBorder="1" applyAlignment="1">
      <alignment horizontal="center"/>
    </xf>
    <xf numFmtId="0" fontId="18" fillId="0" borderId="4" xfId="0" applyFont="1" applyBorder="1" applyAlignment="1"/>
    <xf numFmtId="0" fontId="18" fillId="0" borderId="3" xfId="0" applyFont="1" applyBorder="1" applyAlignment="1"/>
    <xf numFmtId="0" fontId="12" fillId="0" borderId="1" xfId="0" applyFont="1" applyFill="1" applyBorder="1" applyAlignment="1"/>
    <xf numFmtId="2" fontId="14" fillId="0" borderId="1" xfId="0" applyNumberFormat="1" applyFont="1" applyFill="1" applyBorder="1" applyAlignment="1">
      <alignment horizontal="right"/>
    </xf>
    <xf numFmtId="0" fontId="12" fillId="0" borderId="1" xfId="0" applyNumberFormat="1" applyFont="1" applyFill="1" applyBorder="1" applyAlignment="1">
      <alignment horizontal="right"/>
    </xf>
    <xf numFmtId="0" fontId="15" fillId="0" borderId="2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left"/>
    </xf>
    <xf numFmtId="0" fontId="15" fillId="0" borderId="1" xfId="0" applyFont="1" applyFill="1" applyBorder="1" applyAlignment="1">
      <alignment wrapText="1"/>
    </xf>
    <xf numFmtId="0" fontId="17" fillId="0" borderId="1" xfId="0" applyFont="1" applyFill="1" applyBorder="1" applyAlignment="1"/>
    <xf numFmtId="0" fontId="14" fillId="0" borderId="1" xfId="0" applyFont="1" applyFill="1" applyBorder="1" applyAlignment="1">
      <alignment horizont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4"/>
  <sheetViews>
    <sheetView tabSelected="1" topLeftCell="A52" zoomScale="130" zoomScaleNormal="130" workbookViewId="0">
      <selection activeCell="B65" sqref="B65"/>
    </sheetView>
  </sheetViews>
  <sheetFormatPr defaultRowHeight="15" x14ac:dyDescent="0.25"/>
  <cols>
    <col min="1" max="1" width="3.140625" style="15" customWidth="1"/>
    <col min="2" max="2" width="45.5703125" style="15" customWidth="1"/>
    <col min="3" max="3" width="11.42578125" style="15" customWidth="1"/>
    <col min="4" max="4" width="10.42578125" style="15" customWidth="1"/>
    <col min="5" max="5" width="11.7109375" style="15" customWidth="1"/>
    <col min="6" max="6" width="9.140625" style="15" customWidth="1"/>
    <col min="7" max="7" width="12" style="15" customWidth="1"/>
    <col min="8" max="8" width="11.7109375" style="15" customWidth="1"/>
    <col min="9" max="9" width="11" style="41" customWidth="1"/>
    <col min="10" max="10" width="16.7109375" style="15" customWidth="1"/>
    <col min="11" max="11" width="10.5703125" bestFit="1" customWidth="1"/>
  </cols>
  <sheetData>
    <row r="1" spans="1:10" ht="12" customHeight="1" x14ac:dyDescent="0.25">
      <c r="A1" s="14"/>
      <c r="B1" s="129" t="s">
        <v>98</v>
      </c>
      <c r="C1" s="130"/>
      <c r="D1" s="130"/>
      <c r="E1" s="130"/>
      <c r="G1" s="142" t="s">
        <v>47</v>
      </c>
      <c r="H1" s="142"/>
      <c r="I1" s="142"/>
      <c r="J1" s="143"/>
    </row>
    <row r="2" spans="1:10" ht="12" customHeight="1" x14ac:dyDescent="0.25">
      <c r="A2" s="14"/>
      <c r="B2" s="129" t="s">
        <v>99</v>
      </c>
      <c r="C2" s="130"/>
      <c r="D2" s="130"/>
      <c r="E2" s="130"/>
      <c r="G2" s="142" t="s">
        <v>135</v>
      </c>
      <c r="H2" s="142"/>
      <c r="I2" s="142"/>
      <c r="J2" s="143"/>
    </row>
    <row r="3" spans="1:10" ht="12" customHeight="1" x14ac:dyDescent="0.25">
      <c r="A3" s="14"/>
      <c r="B3" s="129" t="s">
        <v>120</v>
      </c>
      <c r="C3" s="130"/>
      <c r="D3" s="130"/>
      <c r="E3" s="130"/>
      <c r="G3" s="142" t="s">
        <v>136</v>
      </c>
      <c r="H3" s="142"/>
      <c r="I3" s="142"/>
      <c r="J3" s="143"/>
    </row>
    <row r="4" spans="1:10" ht="12" customHeight="1" x14ac:dyDescent="0.25">
      <c r="A4" s="14"/>
      <c r="B4" s="129" t="s">
        <v>74</v>
      </c>
      <c r="C4" s="130"/>
      <c r="D4" s="130"/>
      <c r="E4" s="130"/>
      <c r="G4" s="142" t="s">
        <v>116</v>
      </c>
      <c r="H4" s="142"/>
      <c r="I4" s="142"/>
      <c r="J4" s="143"/>
    </row>
    <row r="5" spans="1:10" ht="12" customHeight="1" x14ac:dyDescent="0.25">
      <c r="A5" s="14"/>
      <c r="B5" s="129" t="s">
        <v>100</v>
      </c>
      <c r="C5" s="130"/>
      <c r="D5" s="130"/>
      <c r="E5" s="130"/>
      <c r="G5" s="142" t="s">
        <v>117</v>
      </c>
      <c r="H5" s="142"/>
      <c r="I5" s="142"/>
      <c r="J5" s="143"/>
    </row>
    <row r="6" spans="1:10" ht="12" customHeight="1" x14ac:dyDescent="0.25">
      <c r="A6" s="16"/>
      <c r="B6" s="16"/>
      <c r="C6" s="16"/>
      <c r="D6" s="16"/>
      <c r="E6" s="16"/>
      <c r="F6" s="16"/>
      <c r="G6" s="142" t="s">
        <v>126</v>
      </c>
      <c r="H6" s="142"/>
      <c r="I6" s="142"/>
      <c r="J6" s="143"/>
    </row>
    <row r="7" spans="1:10" ht="13.5" customHeight="1" x14ac:dyDescent="0.25">
      <c r="A7" s="144" t="s">
        <v>0</v>
      </c>
      <c r="B7" s="144"/>
      <c r="C7" s="144"/>
      <c r="D7" s="144"/>
      <c r="E7" s="144"/>
      <c r="F7" s="144"/>
      <c r="G7" s="144"/>
      <c r="H7" s="144"/>
      <c r="I7" s="17"/>
    </row>
    <row r="8" spans="1:10" ht="26.25" customHeight="1" x14ac:dyDescent="0.25">
      <c r="B8" s="147" t="s">
        <v>121</v>
      </c>
      <c r="C8" s="148"/>
      <c r="D8" s="148"/>
      <c r="E8" s="148"/>
      <c r="F8" s="148"/>
      <c r="G8" s="148"/>
      <c r="H8" s="149"/>
      <c r="I8" s="18"/>
    </row>
    <row r="9" spans="1:10" ht="15" customHeight="1" x14ac:dyDescent="0.25">
      <c r="A9" s="145" t="s">
        <v>1</v>
      </c>
      <c r="B9" s="145" t="s">
        <v>2</v>
      </c>
      <c r="C9" s="145" t="s">
        <v>3</v>
      </c>
      <c r="D9" s="145" t="s">
        <v>85</v>
      </c>
      <c r="E9" s="145" t="s">
        <v>61</v>
      </c>
      <c r="F9" s="145" t="s">
        <v>127</v>
      </c>
      <c r="G9" s="153"/>
      <c r="H9" s="145" t="s">
        <v>84</v>
      </c>
      <c r="I9" s="146" t="s">
        <v>83</v>
      </c>
      <c r="J9" s="153" t="s">
        <v>91</v>
      </c>
    </row>
    <row r="10" spans="1:10" ht="15" customHeight="1" x14ac:dyDescent="0.25">
      <c r="A10" s="146"/>
      <c r="B10" s="145"/>
      <c r="C10" s="146"/>
      <c r="D10" s="153"/>
      <c r="E10" s="145"/>
      <c r="F10" s="153" t="s">
        <v>77</v>
      </c>
      <c r="G10" s="145" t="s">
        <v>128</v>
      </c>
      <c r="H10" s="153"/>
      <c r="I10" s="153"/>
      <c r="J10" s="153"/>
    </row>
    <row r="11" spans="1:10" ht="14.25" customHeight="1" x14ac:dyDescent="0.25">
      <c r="A11" s="146"/>
      <c r="B11" s="145"/>
      <c r="C11" s="146"/>
      <c r="D11" s="153"/>
      <c r="E11" s="145"/>
      <c r="F11" s="153"/>
      <c r="G11" s="153"/>
      <c r="H11" s="153"/>
      <c r="I11" s="153"/>
      <c r="J11" s="153"/>
    </row>
    <row r="12" spans="1:10" ht="24.75" customHeight="1" x14ac:dyDescent="0.25">
      <c r="A12" s="146"/>
      <c r="B12" s="145"/>
      <c r="C12" s="146"/>
      <c r="D12" s="153"/>
      <c r="E12" s="145"/>
      <c r="F12" s="153"/>
      <c r="G12" s="153"/>
      <c r="H12" s="153"/>
      <c r="I12" s="153"/>
      <c r="J12" s="153"/>
    </row>
    <row r="13" spans="1:10" ht="12.75" customHeight="1" x14ac:dyDescent="0.25">
      <c r="A13" s="146"/>
      <c r="B13" s="145"/>
      <c r="C13" s="146"/>
      <c r="D13" s="153"/>
      <c r="E13" s="145"/>
      <c r="F13" s="72" t="s">
        <v>4</v>
      </c>
      <c r="G13" s="72" t="s">
        <v>4</v>
      </c>
      <c r="H13" s="153"/>
      <c r="I13" s="153"/>
      <c r="J13" s="153"/>
    </row>
    <row r="14" spans="1:10" ht="12.75" customHeight="1" x14ac:dyDescent="0.25">
      <c r="A14" s="19">
        <v>1</v>
      </c>
      <c r="B14" s="19">
        <v>2</v>
      </c>
      <c r="C14" s="19">
        <v>3</v>
      </c>
      <c r="D14" s="19">
        <v>4</v>
      </c>
      <c r="E14" s="19">
        <v>5</v>
      </c>
      <c r="F14" s="19">
        <v>6</v>
      </c>
      <c r="G14" s="19">
        <v>7</v>
      </c>
      <c r="H14" s="19">
        <v>9</v>
      </c>
      <c r="I14" s="20"/>
      <c r="J14" s="21">
        <v>10</v>
      </c>
    </row>
    <row r="15" spans="1:10" ht="4.5" customHeight="1" x14ac:dyDescent="0.25">
      <c r="A15" s="156"/>
      <c r="B15" s="157"/>
      <c r="C15" s="157"/>
      <c r="D15" s="157"/>
      <c r="E15" s="157"/>
      <c r="F15" s="157"/>
      <c r="G15" s="157"/>
      <c r="H15" s="157"/>
      <c r="I15" s="157"/>
      <c r="J15" s="157"/>
    </row>
    <row r="16" spans="1:10" ht="12.75" customHeight="1" x14ac:dyDescent="0.25">
      <c r="A16" s="158" t="s">
        <v>113</v>
      </c>
      <c r="B16" s="159"/>
      <c r="C16" s="159"/>
      <c r="D16" s="160"/>
      <c r="E16" s="160"/>
      <c r="F16" s="160"/>
      <c r="G16" s="160"/>
      <c r="H16" s="160"/>
      <c r="I16" s="160"/>
      <c r="J16" s="161"/>
    </row>
    <row r="17" spans="1:10" ht="12.75" customHeight="1" x14ac:dyDescent="0.25">
      <c r="A17" s="22">
        <v>1</v>
      </c>
      <c r="B17" s="86" t="s">
        <v>53</v>
      </c>
      <c r="C17" s="1">
        <v>1</v>
      </c>
      <c r="D17" s="1" t="s">
        <v>35</v>
      </c>
      <c r="E17" s="6">
        <v>33000</v>
      </c>
      <c r="F17" s="24"/>
      <c r="G17" s="6"/>
      <c r="H17" s="6">
        <f>E17+F17+G17</f>
        <v>33000</v>
      </c>
      <c r="I17" s="25"/>
      <c r="J17" s="26">
        <f>H17+I17</f>
        <v>33000</v>
      </c>
    </row>
    <row r="18" spans="1:10" ht="12.75" customHeight="1" x14ac:dyDescent="0.25">
      <c r="A18" s="22">
        <v>2</v>
      </c>
      <c r="B18" s="74" t="s">
        <v>92</v>
      </c>
      <c r="C18" s="1">
        <v>1</v>
      </c>
      <c r="D18" s="1" t="s">
        <v>35</v>
      </c>
      <c r="E18" s="6">
        <v>13860</v>
      </c>
      <c r="F18" s="24"/>
      <c r="G18" s="6"/>
      <c r="H18" s="6">
        <f>E18+G18</f>
        <v>13860</v>
      </c>
      <c r="I18" s="25"/>
      <c r="J18" s="26">
        <f>H18+I18</f>
        <v>13860</v>
      </c>
    </row>
    <row r="19" spans="1:10" ht="12.75" customHeight="1" x14ac:dyDescent="0.25">
      <c r="A19" s="22">
        <v>3</v>
      </c>
      <c r="B19" s="4" t="s">
        <v>5</v>
      </c>
      <c r="C19" s="27">
        <v>1</v>
      </c>
      <c r="D19" s="27">
        <v>1231</v>
      </c>
      <c r="E19" s="28">
        <v>13255</v>
      </c>
      <c r="F19" s="29"/>
      <c r="G19" s="27"/>
      <c r="H19" s="28">
        <f>E19+F19+G19</f>
        <v>13255</v>
      </c>
      <c r="I19" s="30"/>
      <c r="J19" s="56">
        <f>H19+I19</f>
        <v>13255</v>
      </c>
    </row>
    <row r="20" spans="1:10" ht="12.75" customHeight="1" x14ac:dyDescent="0.25">
      <c r="A20" s="22">
        <v>4</v>
      </c>
      <c r="B20" s="32" t="s">
        <v>125</v>
      </c>
      <c r="C20" s="27">
        <v>1</v>
      </c>
      <c r="D20" s="27" t="s">
        <v>46</v>
      </c>
      <c r="E20" s="28">
        <v>10835</v>
      </c>
      <c r="F20" s="1"/>
      <c r="G20" s="28">
        <v>1625.25</v>
      </c>
      <c r="H20" s="28">
        <f>E20+F20+G20</f>
        <v>12460.25</v>
      </c>
      <c r="I20" s="30"/>
      <c r="J20" s="56">
        <f>H20+I20</f>
        <v>12460.25</v>
      </c>
    </row>
    <row r="21" spans="1:10" ht="12.75" customHeight="1" x14ac:dyDescent="0.25">
      <c r="A21" s="22">
        <v>5</v>
      </c>
      <c r="B21" s="4" t="s">
        <v>55</v>
      </c>
      <c r="C21" s="27">
        <v>1</v>
      </c>
      <c r="D21" s="27">
        <v>1239</v>
      </c>
      <c r="E21" s="28">
        <v>7205</v>
      </c>
      <c r="F21" s="12"/>
      <c r="G21" s="27"/>
      <c r="H21" s="28">
        <f>E21*C21+F21+G21</f>
        <v>7205</v>
      </c>
      <c r="I21" s="30"/>
      <c r="J21" s="56">
        <f>H21+I21</f>
        <v>7205</v>
      </c>
    </row>
    <row r="22" spans="1:10" ht="4.5" customHeight="1" x14ac:dyDescent="0.25">
      <c r="A22" s="22"/>
      <c r="B22" s="23"/>
      <c r="C22" s="1"/>
      <c r="D22" s="1"/>
      <c r="E22" s="1"/>
      <c r="F22" s="1"/>
      <c r="G22" s="1"/>
      <c r="H22" s="1"/>
      <c r="I22" s="33"/>
      <c r="J22" s="26"/>
    </row>
    <row r="23" spans="1:10" ht="12.75" customHeight="1" x14ac:dyDescent="0.25">
      <c r="A23" s="22"/>
      <c r="B23" s="7" t="s">
        <v>7</v>
      </c>
      <c r="C23" s="7">
        <v>5</v>
      </c>
      <c r="D23" s="7"/>
      <c r="E23" s="8">
        <f>SUM(E17:E22)</f>
        <v>78155</v>
      </c>
      <c r="F23" s="8"/>
      <c r="G23" s="8">
        <f>SUM(G17:G22)</f>
        <v>1625.25</v>
      </c>
      <c r="H23" s="8">
        <f>SUM(H17:H22)</f>
        <v>79780.25</v>
      </c>
      <c r="I23" s="34"/>
      <c r="J23" s="35">
        <f>H23+I23</f>
        <v>79780.25</v>
      </c>
    </row>
    <row r="24" spans="1:10" ht="12.75" customHeight="1" x14ac:dyDescent="0.25">
      <c r="A24" s="22"/>
      <c r="B24" s="1" t="s">
        <v>8</v>
      </c>
      <c r="C24" s="1">
        <v>2</v>
      </c>
      <c r="D24" s="1"/>
      <c r="E24" s="6">
        <f>E17+E18</f>
        <v>46860</v>
      </c>
      <c r="F24" s="6"/>
      <c r="G24" s="6"/>
      <c r="H24" s="6">
        <f>H17+H18</f>
        <v>46860</v>
      </c>
      <c r="I24" s="6"/>
      <c r="J24" s="26">
        <f>H24+I24</f>
        <v>46860</v>
      </c>
    </row>
    <row r="25" spans="1:10" ht="12.75" customHeight="1" x14ac:dyDescent="0.25">
      <c r="A25" s="22"/>
      <c r="B25" s="1" t="s">
        <v>9</v>
      </c>
      <c r="C25" s="1">
        <v>1</v>
      </c>
      <c r="D25" s="36"/>
      <c r="E25" s="6">
        <f>E20</f>
        <v>10835</v>
      </c>
      <c r="F25" s="1"/>
      <c r="G25" s="6">
        <f>G20</f>
        <v>1625.25</v>
      </c>
      <c r="H25" s="6">
        <f>H20</f>
        <v>12460.25</v>
      </c>
      <c r="I25" s="1"/>
      <c r="J25" s="26">
        <f>E25+G25+I25</f>
        <v>12460.25</v>
      </c>
    </row>
    <row r="26" spans="1:10" ht="12.75" customHeight="1" x14ac:dyDescent="0.25">
      <c r="A26" s="22"/>
      <c r="B26" s="1" t="s">
        <v>10</v>
      </c>
      <c r="C26" s="79"/>
      <c r="D26" s="22"/>
      <c r="E26" s="1"/>
      <c r="F26" s="1"/>
      <c r="G26" s="1"/>
      <c r="H26" s="9"/>
      <c r="I26" s="9"/>
      <c r="J26" s="85"/>
    </row>
    <row r="27" spans="1:10" ht="12.75" customHeight="1" x14ac:dyDescent="0.25">
      <c r="A27" s="22"/>
      <c r="B27" s="1" t="s">
        <v>11</v>
      </c>
      <c r="C27" s="79">
        <v>2</v>
      </c>
      <c r="D27" s="22"/>
      <c r="E27" s="6">
        <f>E21+E19</f>
        <v>20460</v>
      </c>
      <c r="F27" s="1"/>
      <c r="G27" s="1"/>
      <c r="H27" s="6">
        <f>H21+H19</f>
        <v>20460</v>
      </c>
      <c r="I27" s="1"/>
      <c r="J27" s="26">
        <f>J21+J19</f>
        <v>20460</v>
      </c>
    </row>
    <row r="28" spans="1:10" ht="12.75" customHeight="1" x14ac:dyDescent="0.25">
      <c r="A28" s="154" t="s">
        <v>96</v>
      </c>
      <c r="B28" s="155"/>
      <c r="C28" s="155"/>
      <c r="D28" s="155"/>
      <c r="E28" s="155"/>
      <c r="F28" s="155"/>
      <c r="G28" s="155"/>
      <c r="H28" s="155"/>
      <c r="I28" s="155"/>
      <c r="J28" s="155"/>
    </row>
    <row r="29" spans="1:10" ht="12.75" customHeight="1" x14ac:dyDescent="0.25">
      <c r="A29" s="37">
        <v>1</v>
      </c>
      <c r="B29" s="4" t="s">
        <v>41</v>
      </c>
      <c r="C29" s="27">
        <v>1</v>
      </c>
      <c r="D29" s="27">
        <v>3423</v>
      </c>
      <c r="E29" s="28">
        <v>7755</v>
      </c>
      <c r="F29" s="37"/>
      <c r="G29" s="37"/>
      <c r="H29" s="47">
        <f>E29*C29+F29+G29</f>
        <v>7755</v>
      </c>
      <c r="I29" s="48"/>
      <c r="J29" s="47">
        <f>H29+I29</f>
        <v>7755</v>
      </c>
    </row>
    <row r="30" spans="1:10" ht="12.75" customHeight="1" x14ac:dyDescent="0.25">
      <c r="A30" s="37">
        <v>2</v>
      </c>
      <c r="B30" s="38" t="s">
        <v>14</v>
      </c>
      <c r="C30" s="27">
        <v>1</v>
      </c>
      <c r="D30" s="27">
        <v>4115</v>
      </c>
      <c r="E30" s="28">
        <v>7205</v>
      </c>
      <c r="F30" s="37"/>
      <c r="G30" s="37"/>
      <c r="H30" s="47">
        <f>E30*C30+F30+G30</f>
        <v>7205</v>
      </c>
      <c r="I30" s="48"/>
      <c r="J30" s="47">
        <f>H30+I30</f>
        <v>7205</v>
      </c>
    </row>
    <row r="31" spans="1:10" ht="12.75" customHeight="1" x14ac:dyDescent="0.25">
      <c r="A31" s="37">
        <v>3</v>
      </c>
      <c r="B31" s="38" t="s">
        <v>12</v>
      </c>
      <c r="C31" s="27">
        <v>1</v>
      </c>
      <c r="D31" s="27" t="s">
        <v>37</v>
      </c>
      <c r="E31" s="28">
        <v>7755</v>
      </c>
      <c r="F31" s="29"/>
      <c r="G31" s="27"/>
      <c r="H31" s="47">
        <f t="shared" ref="H31:H48" si="0">E31*C31+F31+G31</f>
        <v>7755</v>
      </c>
      <c r="I31" s="30"/>
      <c r="J31" s="31">
        <f>H31+I31</f>
        <v>7755</v>
      </c>
    </row>
    <row r="32" spans="1:10" ht="24.75" customHeight="1" x14ac:dyDescent="0.25">
      <c r="A32" s="37">
        <v>4</v>
      </c>
      <c r="B32" s="5" t="s">
        <v>6</v>
      </c>
      <c r="C32" s="39">
        <v>0.5</v>
      </c>
      <c r="D32" s="39">
        <v>2143.1999999999998</v>
      </c>
      <c r="E32" s="40">
        <v>7205</v>
      </c>
      <c r="F32" s="1"/>
      <c r="G32" s="39"/>
      <c r="H32" s="47">
        <f t="shared" si="0"/>
        <v>3602.5</v>
      </c>
      <c r="I32" s="30"/>
      <c r="J32" s="31">
        <f>H32+I32</f>
        <v>3602.5</v>
      </c>
    </row>
    <row r="33" spans="1:10" ht="12.75" customHeight="1" x14ac:dyDescent="0.25">
      <c r="A33" s="37">
        <v>5</v>
      </c>
      <c r="B33" s="32" t="s">
        <v>51</v>
      </c>
      <c r="C33" s="27">
        <v>0.5</v>
      </c>
      <c r="D33" s="27" t="s">
        <v>58</v>
      </c>
      <c r="E33" s="28">
        <v>7755</v>
      </c>
      <c r="F33" s="13"/>
      <c r="G33" s="27"/>
      <c r="H33" s="47">
        <f t="shared" si="0"/>
        <v>3877.5</v>
      </c>
      <c r="I33" s="30"/>
      <c r="J33" s="31">
        <f t="shared" ref="J33:J35" si="1">H33+I33</f>
        <v>3877.5</v>
      </c>
    </row>
    <row r="34" spans="1:10" ht="12.75" customHeight="1" x14ac:dyDescent="0.25">
      <c r="A34" s="37">
        <v>6</v>
      </c>
      <c r="B34" s="38" t="s">
        <v>13</v>
      </c>
      <c r="C34" s="27">
        <v>0.5</v>
      </c>
      <c r="D34" s="27">
        <v>2429</v>
      </c>
      <c r="E34" s="28">
        <v>7755</v>
      </c>
      <c r="F34" s="12"/>
      <c r="G34" s="27"/>
      <c r="H34" s="47">
        <f t="shared" si="0"/>
        <v>3877.5</v>
      </c>
      <c r="I34" s="30"/>
      <c r="J34" s="31">
        <f t="shared" si="1"/>
        <v>3877.5</v>
      </c>
    </row>
    <row r="35" spans="1:10" ht="25.5" customHeight="1" x14ac:dyDescent="0.25">
      <c r="A35" s="37">
        <v>7</v>
      </c>
      <c r="B35" s="32" t="s">
        <v>112</v>
      </c>
      <c r="C35" s="39">
        <v>0.5</v>
      </c>
      <c r="D35" s="27" t="s">
        <v>44</v>
      </c>
      <c r="E35" s="40">
        <v>7755</v>
      </c>
      <c r="F35" s="12"/>
      <c r="G35" s="28"/>
      <c r="H35" s="47">
        <f t="shared" si="0"/>
        <v>3877.5</v>
      </c>
      <c r="I35" s="30"/>
      <c r="J35" s="31">
        <f t="shared" si="1"/>
        <v>3877.5</v>
      </c>
    </row>
    <row r="36" spans="1:10" ht="12.75" customHeight="1" x14ac:dyDescent="0.25">
      <c r="A36" s="37">
        <v>8</v>
      </c>
      <c r="B36" s="5" t="s">
        <v>75</v>
      </c>
      <c r="C36" s="27">
        <v>1</v>
      </c>
      <c r="D36" s="27" t="s">
        <v>59</v>
      </c>
      <c r="E36" s="28">
        <v>7755</v>
      </c>
      <c r="F36" s="37"/>
      <c r="G36" s="37"/>
      <c r="H36" s="47">
        <f t="shared" si="0"/>
        <v>7755</v>
      </c>
      <c r="I36" s="48"/>
      <c r="J36" s="47">
        <f t="shared" ref="J36:J48" si="2">H36+I36</f>
        <v>7755</v>
      </c>
    </row>
    <row r="37" spans="1:10" ht="12.75" customHeight="1" x14ac:dyDescent="0.25">
      <c r="A37" s="37">
        <v>9</v>
      </c>
      <c r="B37" s="32" t="s">
        <v>38</v>
      </c>
      <c r="C37" s="27">
        <v>1</v>
      </c>
      <c r="D37" s="27">
        <v>4112</v>
      </c>
      <c r="E37" s="28">
        <v>7205</v>
      </c>
      <c r="F37" s="37"/>
      <c r="G37" s="37"/>
      <c r="H37" s="47">
        <f t="shared" si="0"/>
        <v>7205</v>
      </c>
      <c r="I37" s="48"/>
      <c r="J37" s="47">
        <f t="shared" si="2"/>
        <v>7205</v>
      </c>
    </row>
    <row r="38" spans="1:10" ht="12.75" customHeight="1" x14ac:dyDescent="0.25">
      <c r="A38" s="37">
        <v>10</v>
      </c>
      <c r="B38" s="32" t="s">
        <v>69</v>
      </c>
      <c r="C38" s="27">
        <v>0.5</v>
      </c>
      <c r="D38" s="27">
        <v>2419.1999999999998</v>
      </c>
      <c r="E38" s="28">
        <v>7755</v>
      </c>
      <c r="F38" s="37"/>
      <c r="G38" s="37"/>
      <c r="H38" s="47">
        <f t="shared" si="0"/>
        <v>3877.5</v>
      </c>
      <c r="I38" s="48"/>
      <c r="J38" s="47">
        <f t="shared" si="2"/>
        <v>3877.5</v>
      </c>
    </row>
    <row r="39" spans="1:10" ht="12.75" customHeight="1" x14ac:dyDescent="0.25">
      <c r="A39" s="37">
        <v>11</v>
      </c>
      <c r="B39" s="32" t="s">
        <v>43</v>
      </c>
      <c r="C39" s="27">
        <v>0.75</v>
      </c>
      <c r="D39" s="27">
        <v>3231</v>
      </c>
      <c r="E39" s="28">
        <v>6655</v>
      </c>
      <c r="F39" s="37"/>
      <c r="G39" s="37"/>
      <c r="H39" s="47">
        <f t="shared" si="0"/>
        <v>4991.25</v>
      </c>
      <c r="I39" s="48">
        <v>33.75</v>
      </c>
      <c r="J39" s="47">
        <f>H39+I39</f>
        <v>5025</v>
      </c>
    </row>
    <row r="40" spans="1:10" ht="12.75" customHeight="1" x14ac:dyDescent="0.25">
      <c r="A40" s="37">
        <v>12</v>
      </c>
      <c r="B40" s="5" t="s">
        <v>54</v>
      </c>
      <c r="C40" s="27">
        <v>2</v>
      </c>
      <c r="D40" s="27">
        <v>3433</v>
      </c>
      <c r="E40" s="28">
        <v>7755</v>
      </c>
      <c r="F40" s="37"/>
      <c r="G40" s="37"/>
      <c r="H40" s="47">
        <f t="shared" si="0"/>
        <v>15510</v>
      </c>
      <c r="I40" s="48"/>
      <c r="J40" s="47">
        <f>H40+I40</f>
        <v>15510</v>
      </c>
    </row>
    <row r="41" spans="1:10" ht="12.75" customHeight="1" x14ac:dyDescent="0.25">
      <c r="A41" s="37">
        <v>13</v>
      </c>
      <c r="B41" s="4" t="s">
        <v>15</v>
      </c>
      <c r="C41" s="27">
        <v>0.5</v>
      </c>
      <c r="D41" s="27">
        <v>3115</v>
      </c>
      <c r="E41" s="28">
        <v>7205</v>
      </c>
      <c r="F41" s="37"/>
      <c r="G41" s="37"/>
      <c r="H41" s="47">
        <f t="shared" si="0"/>
        <v>3602.5</v>
      </c>
      <c r="I41" s="48"/>
      <c r="J41" s="47">
        <f t="shared" si="2"/>
        <v>3602.5</v>
      </c>
    </row>
    <row r="42" spans="1:10" ht="12.75" customHeight="1" x14ac:dyDescent="0.25">
      <c r="A42" s="37">
        <v>14</v>
      </c>
      <c r="B42" s="4" t="s">
        <v>56</v>
      </c>
      <c r="C42" s="27">
        <v>1.5</v>
      </c>
      <c r="D42" s="27">
        <v>8322</v>
      </c>
      <c r="E42" s="28">
        <v>5500</v>
      </c>
      <c r="F42" s="37"/>
      <c r="G42" s="37"/>
      <c r="H42" s="47">
        <f t="shared" si="0"/>
        <v>8250</v>
      </c>
      <c r="I42" s="30">
        <v>1800</v>
      </c>
      <c r="J42" s="47">
        <f t="shared" si="2"/>
        <v>10050</v>
      </c>
    </row>
    <row r="43" spans="1:10" ht="12.75" customHeight="1" x14ac:dyDescent="0.25">
      <c r="A43" s="37">
        <v>15</v>
      </c>
      <c r="B43" s="32" t="s">
        <v>57</v>
      </c>
      <c r="C43" s="27">
        <v>0.5</v>
      </c>
      <c r="D43" s="27" t="s">
        <v>52</v>
      </c>
      <c r="E43" s="28">
        <v>5500</v>
      </c>
      <c r="F43" s="37"/>
      <c r="G43" s="37"/>
      <c r="H43" s="47">
        <f t="shared" si="0"/>
        <v>2750</v>
      </c>
      <c r="I43" s="30">
        <v>600</v>
      </c>
      <c r="J43" s="47">
        <f t="shared" si="2"/>
        <v>3350</v>
      </c>
    </row>
    <row r="44" spans="1:10" ht="12.75" customHeight="1" x14ac:dyDescent="0.25">
      <c r="A44" s="37">
        <v>16</v>
      </c>
      <c r="B44" s="38" t="s">
        <v>17</v>
      </c>
      <c r="C44" s="39">
        <v>1</v>
      </c>
      <c r="D44" s="39">
        <v>7136</v>
      </c>
      <c r="E44" s="40">
        <v>5500</v>
      </c>
      <c r="F44" s="37"/>
      <c r="G44" s="37"/>
      <c r="H44" s="47">
        <f t="shared" si="0"/>
        <v>5500</v>
      </c>
      <c r="I44" s="30">
        <v>1200</v>
      </c>
      <c r="J44" s="47">
        <f t="shared" si="2"/>
        <v>6700</v>
      </c>
    </row>
    <row r="45" spans="1:10" ht="12.75" customHeight="1" x14ac:dyDescent="0.25">
      <c r="A45" s="37">
        <v>18</v>
      </c>
      <c r="B45" s="5" t="s">
        <v>18</v>
      </c>
      <c r="C45" s="27">
        <v>0.5</v>
      </c>
      <c r="D45" s="27">
        <v>9322</v>
      </c>
      <c r="E45" s="28">
        <v>5500</v>
      </c>
      <c r="F45" s="37"/>
      <c r="G45" s="37"/>
      <c r="H45" s="47">
        <f t="shared" si="0"/>
        <v>2750</v>
      </c>
      <c r="I45" s="30">
        <v>600</v>
      </c>
      <c r="J45" s="47">
        <f t="shared" si="2"/>
        <v>3350</v>
      </c>
    </row>
    <row r="46" spans="1:10" ht="25.5" customHeight="1" x14ac:dyDescent="0.25">
      <c r="A46" s="37">
        <v>18</v>
      </c>
      <c r="B46" s="5" t="s">
        <v>19</v>
      </c>
      <c r="C46" s="27">
        <v>0.25</v>
      </c>
      <c r="D46" s="27">
        <v>7241</v>
      </c>
      <c r="E46" s="28">
        <v>5500</v>
      </c>
      <c r="F46" s="37"/>
      <c r="G46" s="37"/>
      <c r="H46" s="47">
        <f t="shared" si="0"/>
        <v>1375</v>
      </c>
      <c r="I46" s="30">
        <v>300</v>
      </c>
      <c r="J46" s="47">
        <f t="shared" si="2"/>
        <v>1675</v>
      </c>
    </row>
    <row r="47" spans="1:10" ht="12.75" customHeight="1" x14ac:dyDescent="0.25">
      <c r="A47" s="37">
        <v>19</v>
      </c>
      <c r="B47" s="5" t="s">
        <v>97</v>
      </c>
      <c r="C47" s="27">
        <v>0.25</v>
      </c>
      <c r="D47" s="27">
        <v>4131</v>
      </c>
      <c r="E47" s="28">
        <v>6655</v>
      </c>
      <c r="F47" s="37"/>
      <c r="G47" s="37"/>
      <c r="H47" s="47">
        <f t="shared" si="0"/>
        <v>1663.75</v>
      </c>
      <c r="I47" s="30">
        <v>11.25</v>
      </c>
      <c r="J47" s="47">
        <f t="shared" si="2"/>
        <v>1675</v>
      </c>
    </row>
    <row r="48" spans="1:10" ht="12.75" customHeight="1" x14ac:dyDescent="0.25">
      <c r="A48" s="37">
        <v>20</v>
      </c>
      <c r="B48" s="5" t="s">
        <v>118</v>
      </c>
      <c r="C48" s="27">
        <v>0.25</v>
      </c>
      <c r="D48" s="27" t="s">
        <v>119</v>
      </c>
      <c r="E48" s="28">
        <v>6700</v>
      </c>
      <c r="F48" s="37"/>
      <c r="G48" s="37"/>
      <c r="H48" s="47">
        <f t="shared" si="0"/>
        <v>1675</v>
      </c>
      <c r="I48" s="30"/>
      <c r="J48" s="47">
        <f t="shared" si="2"/>
        <v>1675</v>
      </c>
    </row>
    <row r="49" spans="1:10" s="10" customFormat="1" ht="4.5" customHeight="1" x14ac:dyDescent="0.25">
      <c r="A49" s="37"/>
      <c r="B49" s="5"/>
      <c r="C49" s="27"/>
      <c r="D49" s="50"/>
      <c r="E49" s="28"/>
      <c r="F49" s="37"/>
      <c r="G49" s="37"/>
      <c r="H49" s="47"/>
      <c r="I49" s="48"/>
      <c r="J49" s="47"/>
    </row>
    <row r="50" spans="1:10" ht="12.75" customHeight="1" x14ac:dyDescent="0.25">
      <c r="A50" s="37"/>
      <c r="B50" s="42" t="s">
        <v>7</v>
      </c>
      <c r="C50" s="42">
        <f>SUM(C29:C48)</f>
        <v>15</v>
      </c>
      <c r="D50" s="37"/>
      <c r="E50" s="43">
        <f>SUM(E29:E48)</f>
        <v>138370</v>
      </c>
      <c r="F50" s="51"/>
      <c r="G50" s="52"/>
      <c r="H50" s="52">
        <f>SUM(H29:H48)</f>
        <v>104855</v>
      </c>
      <c r="I50" s="53">
        <f>SUM(I29:I48)</f>
        <v>4545</v>
      </c>
      <c r="J50" s="52">
        <f>H50+I50</f>
        <v>109400</v>
      </c>
    </row>
    <row r="51" spans="1:10" ht="11.25" customHeight="1" x14ac:dyDescent="0.25">
      <c r="A51" s="37"/>
      <c r="B51" s="27" t="s">
        <v>8</v>
      </c>
      <c r="C51" s="27">
        <f>C35</f>
        <v>0.5</v>
      </c>
      <c r="D51" s="37"/>
      <c r="E51" s="28">
        <f>E35</f>
        <v>7755</v>
      </c>
      <c r="F51" s="37"/>
      <c r="G51" s="37"/>
      <c r="H51" s="47">
        <f>H35</f>
        <v>3877.5</v>
      </c>
      <c r="I51" s="47"/>
      <c r="J51" s="47">
        <f>J35</f>
        <v>3877.5</v>
      </c>
    </row>
    <row r="52" spans="1:10" ht="11.25" customHeight="1" x14ac:dyDescent="0.25">
      <c r="A52" s="37"/>
      <c r="B52" s="27" t="s">
        <v>9</v>
      </c>
      <c r="C52" s="27">
        <f>C39</f>
        <v>0.75</v>
      </c>
      <c r="D52" s="37"/>
      <c r="E52" s="28">
        <f>E39</f>
        <v>6655</v>
      </c>
      <c r="F52" s="37"/>
      <c r="G52" s="37"/>
      <c r="H52" s="47">
        <f>H39</f>
        <v>4991.25</v>
      </c>
      <c r="I52" s="48">
        <f>I39</f>
        <v>33.75</v>
      </c>
      <c r="J52" s="47">
        <f>J39</f>
        <v>5025</v>
      </c>
    </row>
    <row r="53" spans="1:10" ht="11.25" customHeight="1" x14ac:dyDescent="0.25">
      <c r="A53" s="37"/>
      <c r="B53" s="27" t="s">
        <v>10</v>
      </c>
      <c r="C53" s="42"/>
      <c r="D53" s="37"/>
      <c r="E53" s="42"/>
      <c r="F53" s="37"/>
      <c r="G53" s="37"/>
      <c r="H53" s="37"/>
      <c r="I53" s="54"/>
      <c r="J53" s="47"/>
    </row>
    <row r="54" spans="1:10" ht="11.25" customHeight="1" x14ac:dyDescent="0.25">
      <c r="A54" s="37"/>
      <c r="B54" s="27" t="s">
        <v>11</v>
      </c>
      <c r="C54" s="55">
        <f>C29+C30+C31+C32+C33+C34+C36+C37+C38+C40+C41+C42+C43+C44+C45+C46+C47+C48</f>
        <v>13.75</v>
      </c>
      <c r="D54" s="55"/>
      <c r="E54" s="55">
        <f t="shared" ref="E54" si="3">E29+E30+E31+E32+E33+E34+E36+E37+E38+E40+E41+E42+E43+E44+E45+E46+E47+E48</f>
        <v>123960</v>
      </c>
      <c r="F54" s="37"/>
      <c r="G54" s="37"/>
      <c r="H54" s="47">
        <f>H29+H30+H31+H32+H33+H34+H36+H37+H38+H40+H41+H42+H43+H44+H45+H46+H47+H48</f>
        <v>95986.25</v>
      </c>
      <c r="I54" s="47">
        <f>I42+I43+I44+I45+I46+I47</f>
        <v>4511.25</v>
      </c>
      <c r="J54" s="47">
        <f>J29+J30+J31+J32+J33+J34+J36+J37+J38+J40+J41+J42+J43+J44+J45+J46+J47+J48</f>
        <v>100497.5</v>
      </c>
    </row>
    <row r="55" spans="1:10" ht="12.75" customHeight="1" x14ac:dyDescent="0.25">
      <c r="A55" s="162" t="s">
        <v>94</v>
      </c>
      <c r="B55" s="163"/>
      <c r="C55" s="163"/>
      <c r="D55" s="163"/>
      <c r="E55" s="163"/>
      <c r="F55" s="163"/>
      <c r="G55" s="163"/>
      <c r="H55" s="163"/>
      <c r="I55" s="163"/>
      <c r="J55" s="164"/>
    </row>
    <row r="56" spans="1:10" ht="12.75" customHeight="1" x14ac:dyDescent="0.25">
      <c r="A56" s="150" t="s">
        <v>106</v>
      </c>
      <c r="B56" s="150"/>
      <c r="C56" s="150"/>
      <c r="D56" s="150"/>
      <c r="E56" s="150"/>
      <c r="F56" s="150"/>
      <c r="G56" s="150"/>
      <c r="H56" s="150"/>
      <c r="I56" s="150"/>
      <c r="J56" s="150"/>
    </row>
    <row r="57" spans="1:10" ht="4.5" customHeight="1" x14ac:dyDescent="0.25">
      <c r="A57" s="37"/>
      <c r="B57" s="5"/>
      <c r="C57" s="39"/>
      <c r="D57" s="39"/>
      <c r="E57" s="39"/>
      <c r="F57" s="37"/>
      <c r="G57" s="37"/>
      <c r="H57" s="39"/>
      <c r="I57" s="57"/>
      <c r="J57" s="47"/>
    </row>
    <row r="58" spans="1:10" ht="12.75" customHeight="1" x14ac:dyDescent="0.25">
      <c r="A58" s="37">
        <v>1</v>
      </c>
      <c r="B58" s="5" t="s">
        <v>39</v>
      </c>
      <c r="C58" s="39">
        <v>5.25</v>
      </c>
      <c r="D58" s="39" t="s">
        <v>36</v>
      </c>
      <c r="E58" s="40">
        <v>11000</v>
      </c>
      <c r="F58" s="37"/>
      <c r="G58" s="40">
        <v>2750</v>
      </c>
      <c r="H58" s="40">
        <f>E58*C58+F58+G58</f>
        <v>60500</v>
      </c>
      <c r="I58" s="46"/>
      <c r="J58" s="47">
        <f>H58+I58</f>
        <v>60500</v>
      </c>
    </row>
    <row r="59" spans="1:10" ht="12.75" customHeight="1" x14ac:dyDescent="0.25">
      <c r="A59" s="37">
        <v>2</v>
      </c>
      <c r="B59" s="5" t="s">
        <v>48</v>
      </c>
      <c r="C59" s="39">
        <v>2</v>
      </c>
      <c r="D59" s="39" t="s">
        <v>36</v>
      </c>
      <c r="E59" s="40">
        <v>11000</v>
      </c>
      <c r="F59" s="37"/>
      <c r="G59" s="40">
        <v>3300</v>
      </c>
      <c r="H59" s="40">
        <f>E59*C59+F59+G59</f>
        <v>25300</v>
      </c>
      <c r="I59" s="46"/>
      <c r="J59" s="47">
        <f t="shared" ref="J59:J60" si="4">H59+I59</f>
        <v>25300</v>
      </c>
    </row>
    <row r="60" spans="1:10" ht="12.75" customHeight="1" x14ac:dyDescent="0.25">
      <c r="A60" s="37">
        <v>3</v>
      </c>
      <c r="B60" s="5" t="s">
        <v>72</v>
      </c>
      <c r="C60" s="39">
        <v>3.5</v>
      </c>
      <c r="D60" s="39" t="s">
        <v>36</v>
      </c>
      <c r="E60" s="40">
        <v>11000</v>
      </c>
      <c r="F60" s="37"/>
      <c r="G60" s="40">
        <v>4400</v>
      </c>
      <c r="H60" s="40">
        <f>E60*C60+F60+G60</f>
        <v>42900</v>
      </c>
      <c r="I60" s="46"/>
      <c r="J60" s="47">
        <f t="shared" si="4"/>
        <v>42900</v>
      </c>
    </row>
    <row r="61" spans="1:10" ht="4.5" customHeight="1" x14ac:dyDescent="0.25">
      <c r="A61" s="37"/>
      <c r="B61" s="38"/>
      <c r="C61" s="39"/>
      <c r="D61" s="39"/>
      <c r="E61" s="39"/>
      <c r="F61" s="37"/>
      <c r="G61" s="39"/>
      <c r="H61" s="39"/>
      <c r="I61" s="57"/>
      <c r="J61" s="47"/>
    </row>
    <row r="62" spans="1:10" ht="12.75" customHeight="1" x14ac:dyDescent="0.25">
      <c r="A62" s="37">
        <v>4</v>
      </c>
      <c r="B62" s="5" t="s">
        <v>104</v>
      </c>
      <c r="C62" s="39">
        <v>1</v>
      </c>
      <c r="D62" s="39">
        <v>3231</v>
      </c>
      <c r="E62" s="40">
        <v>6985</v>
      </c>
      <c r="F62" s="37"/>
      <c r="G62" s="40">
        <v>1047.75</v>
      </c>
      <c r="H62" s="40">
        <f>E62*C62+F62+G62</f>
        <v>8032.75</v>
      </c>
      <c r="I62" s="46"/>
      <c r="J62" s="47">
        <f>H62+I62</f>
        <v>8032.75</v>
      </c>
    </row>
    <row r="63" spans="1:10" ht="12.75" customHeight="1" x14ac:dyDescent="0.25">
      <c r="A63" s="37">
        <v>5</v>
      </c>
      <c r="B63" s="5" t="s">
        <v>105</v>
      </c>
      <c r="C63" s="39">
        <v>8</v>
      </c>
      <c r="D63" s="39">
        <v>3231</v>
      </c>
      <c r="E63" s="40">
        <v>7700</v>
      </c>
      <c r="F63" s="37"/>
      <c r="G63" s="40">
        <v>6063.75</v>
      </c>
      <c r="H63" s="40">
        <f>E63*C63+G63</f>
        <v>67663.75</v>
      </c>
      <c r="I63" s="46"/>
      <c r="J63" s="47">
        <f t="shared" ref="J63:J65" si="5">H63+I63</f>
        <v>67663.75</v>
      </c>
    </row>
    <row r="64" spans="1:10" ht="12.75" customHeight="1" x14ac:dyDescent="0.25">
      <c r="A64" s="37">
        <v>6</v>
      </c>
      <c r="B64" s="5" t="s">
        <v>105</v>
      </c>
      <c r="C64" s="39">
        <v>1.5</v>
      </c>
      <c r="D64" s="39">
        <v>3231</v>
      </c>
      <c r="E64" s="40">
        <v>6655</v>
      </c>
      <c r="F64" s="37"/>
      <c r="G64" s="40">
        <v>1497.38</v>
      </c>
      <c r="H64" s="40">
        <f>E64*C64+G64</f>
        <v>11479.880000000001</v>
      </c>
      <c r="I64" s="46"/>
      <c r="J64" s="47">
        <f t="shared" si="5"/>
        <v>11479.880000000001</v>
      </c>
    </row>
    <row r="65" spans="1:10" ht="12.75" customHeight="1" x14ac:dyDescent="0.25">
      <c r="A65" s="37">
        <v>7</v>
      </c>
      <c r="B65" s="5" t="s">
        <v>60</v>
      </c>
      <c r="C65" s="39">
        <v>4.75</v>
      </c>
      <c r="D65" s="39">
        <v>3231</v>
      </c>
      <c r="E65" s="40">
        <v>6655</v>
      </c>
      <c r="F65" s="37"/>
      <c r="G65" s="40">
        <v>3743.45</v>
      </c>
      <c r="H65" s="40">
        <f>E65*C65+G65</f>
        <v>35354.699999999997</v>
      </c>
      <c r="I65" s="46"/>
      <c r="J65" s="47">
        <f t="shared" si="5"/>
        <v>35354.699999999997</v>
      </c>
    </row>
    <row r="66" spans="1:10" ht="4.5" customHeight="1" x14ac:dyDescent="0.25">
      <c r="A66" s="37"/>
      <c r="B66" s="38"/>
      <c r="C66" s="39"/>
      <c r="D66" s="39"/>
      <c r="E66" s="39"/>
      <c r="F66" s="37"/>
      <c r="G66" s="39"/>
      <c r="H66" s="39"/>
      <c r="I66" s="57"/>
      <c r="J66" s="47"/>
    </row>
    <row r="67" spans="1:10" ht="25.5" customHeight="1" x14ac:dyDescent="0.25">
      <c r="A67" s="37">
        <v>8</v>
      </c>
      <c r="B67" s="5" t="s">
        <v>114</v>
      </c>
      <c r="C67" s="9">
        <v>2</v>
      </c>
      <c r="D67" s="9">
        <v>5132</v>
      </c>
      <c r="E67" s="58">
        <v>5500</v>
      </c>
      <c r="F67" s="13"/>
      <c r="G67" s="9"/>
      <c r="H67" s="58">
        <f>E67*C67+F67+G67</f>
        <v>11000</v>
      </c>
      <c r="I67" s="48">
        <v>2400</v>
      </c>
      <c r="J67" s="47">
        <f>H67+I67</f>
        <v>13400</v>
      </c>
    </row>
    <row r="68" spans="1:10" ht="4.5" customHeight="1" x14ac:dyDescent="0.25">
      <c r="A68" s="37"/>
      <c r="B68" s="38"/>
      <c r="C68" s="39"/>
      <c r="D68" s="39"/>
      <c r="E68" s="39"/>
      <c r="F68" s="37"/>
      <c r="G68" s="39"/>
      <c r="H68" s="39"/>
      <c r="I68" s="57"/>
      <c r="J68" s="47"/>
    </row>
    <row r="69" spans="1:10" ht="12.75" customHeight="1" x14ac:dyDescent="0.25">
      <c r="A69" s="37">
        <v>9</v>
      </c>
      <c r="B69" s="38" t="s">
        <v>20</v>
      </c>
      <c r="C69" s="39">
        <v>1</v>
      </c>
      <c r="D69" s="39">
        <v>4222</v>
      </c>
      <c r="E69" s="40">
        <v>6655</v>
      </c>
      <c r="F69" s="37"/>
      <c r="G69" s="39"/>
      <c r="H69" s="40">
        <f>E69*C69+F69+G69</f>
        <v>6655</v>
      </c>
      <c r="I69" s="46">
        <v>45</v>
      </c>
      <c r="J69" s="47">
        <f>H69+I69</f>
        <v>6700</v>
      </c>
    </row>
    <row r="70" spans="1:10" ht="12.75" customHeight="1" x14ac:dyDescent="0.25">
      <c r="A70" s="37">
        <v>10</v>
      </c>
      <c r="B70" s="38" t="s">
        <v>40</v>
      </c>
      <c r="C70" s="39">
        <v>1</v>
      </c>
      <c r="D70" s="39">
        <v>4131</v>
      </c>
      <c r="E70" s="40">
        <v>6655</v>
      </c>
      <c r="F70" s="37"/>
      <c r="G70" s="39"/>
      <c r="H70" s="40">
        <f>E70*C70+F70+G70</f>
        <v>6655</v>
      </c>
      <c r="I70" s="46">
        <v>45</v>
      </c>
      <c r="J70" s="47">
        <f>H70+I70</f>
        <v>6700</v>
      </c>
    </row>
    <row r="71" spans="1:10" ht="4.5" customHeight="1" x14ac:dyDescent="0.25">
      <c r="A71" s="37"/>
      <c r="B71" s="38"/>
      <c r="C71" s="39"/>
      <c r="D71" s="39"/>
      <c r="E71" s="39"/>
      <c r="F71" s="37"/>
      <c r="G71" s="39"/>
      <c r="H71" s="39"/>
      <c r="I71" s="57"/>
      <c r="J71" s="47"/>
    </row>
    <row r="72" spans="1:10" ht="12.75" customHeight="1" x14ac:dyDescent="0.25">
      <c r="A72" s="37"/>
      <c r="B72" s="42" t="s">
        <v>7</v>
      </c>
      <c r="C72" s="42">
        <f>SUM(C57:C71)</f>
        <v>30</v>
      </c>
      <c r="D72" s="42"/>
      <c r="E72" s="43">
        <f>SUM(E57:E71)</f>
        <v>79805</v>
      </c>
      <c r="F72" s="37"/>
      <c r="G72" s="43">
        <f>SUM(G57:G71)</f>
        <v>22802.33</v>
      </c>
      <c r="H72" s="59">
        <f>SUM(H57:H71)</f>
        <v>275541.08</v>
      </c>
      <c r="I72" s="60">
        <f>SUM(I57:I71)</f>
        <v>2490</v>
      </c>
      <c r="J72" s="52">
        <f>H72+I72</f>
        <v>278031.08</v>
      </c>
    </row>
    <row r="73" spans="1:10" ht="11.25" customHeight="1" x14ac:dyDescent="0.25">
      <c r="A73" s="37"/>
      <c r="B73" s="61" t="s">
        <v>8</v>
      </c>
      <c r="C73" s="61">
        <f>C58+C59+C60</f>
        <v>10.75</v>
      </c>
      <c r="D73" s="61"/>
      <c r="E73" s="62">
        <f t="shared" ref="E73" si="6">E58+E59+E60</f>
        <v>33000</v>
      </c>
      <c r="F73" s="63"/>
      <c r="G73" s="62">
        <f>G58+G59+G60</f>
        <v>10450</v>
      </c>
      <c r="H73" s="62">
        <f>H58+H59+H60</f>
        <v>128700</v>
      </c>
      <c r="I73" s="64"/>
      <c r="J73" s="65">
        <f>J58+J59+J60</f>
        <v>128700</v>
      </c>
    </row>
    <row r="74" spans="1:10" ht="11.25" customHeight="1" x14ac:dyDescent="0.25">
      <c r="A74" s="37"/>
      <c r="B74" s="61" t="s">
        <v>9</v>
      </c>
      <c r="C74" s="61">
        <f>C62+C63+C64+C65</f>
        <v>15.25</v>
      </c>
      <c r="D74" s="61"/>
      <c r="E74" s="62">
        <f>E62+E63+E64+E65</f>
        <v>27995</v>
      </c>
      <c r="F74" s="63"/>
      <c r="G74" s="62">
        <f>G62+G63+G64+G65</f>
        <v>12352.330000000002</v>
      </c>
      <c r="H74" s="62">
        <f>H62+H63+H64+H65</f>
        <v>122531.08</v>
      </c>
      <c r="I74" s="64"/>
      <c r="J74" s="65">
        <f>J62+J63+J64+J65</f>
        <v>122531.08</v>
      </c>
    </row>
    <row r="75" spans="1:10" ht="11.25" customHeight="1" x14ac:dyDescent="0.25">
      <c r="A75" s="37"/>
      <c r="B75" s="61" t="s">
        <v>21</v>
      </c>
      <c r="C75" s="61">
        <v>2</v>
      </c>
      <c r="D75" s="61"/>
      <c r="E75" s="62">
        <f>E67</f>
        <v>5500</v>
      </c>
      <c r="F75" s="63"/>
      <c r="G75" s="61"/>
      <c r="H75" s="62">
        <f>H67</f>
        <v>11000</v>
      </c>
      <c r="I75" s="64">
        <f>I67</f>
        <v>2400</v>
      </c>
      <c r="J75" s="65">
        <f>J67</f>
        <v>13400</v>
      </c>
    </row>
    <row r="76" spans="1:10" ht="11.25" customHeight="1" x14ac:dyDescent="0.25">
      <c r="A76" s="37"/>
      <c r="B76" s="61" t="s">
        <v>22</v>
      </c>
      <c r="C76" s="61">
        <v>2</v>
      </c>
      <c r="D76" s="61"/>
      <c r="E76" s="62">
        <f>E69+E70</f>
        <v>13310</v>
      </c>
      <c r="F76" s="63"/>
      <c r="G76" s="61"/>
      <c r="H76" s="62">
        <f>H69+H70</f>
        <v>13310</v>
      </c>
      <c r="I76" s="64">
        <f>I69+I70</f>
        <v>90</v>
      </c>
      <c r="J76" s="65">
        <f>J69+J70</f>
        <v>13400</v>
      </c>
    </row>
    <row r="77" spans="1:10" ht="12.75" customHeight="1" x14ac:dyDescent="0.25">
      <c r="A77" s="151" t="s">
        <v>110</v>
      </c>
      <c r="B77" s="152"/>
      <c r="C77" s="152"/>
      <c r="D77" s="152"/>
      <c r="E77" s="152"/>
      <c r="F77" s="152"/>
      <c r="G77" s="152"/>
      <c r="H77" s="152"/>
      <c r="I77" s="152"/>
      <c r="J77" s="152"/>
    </row>
    <row r="78" spans="1:10" ht="12.75" customHeight="1" x14ac:dyDescent="0.25">
      <c r="A78" s="63">
        <v>1</v>
      </c>
      <c r="B78" s="32" t="s">
        <v>111</v>
      </c>
      <c r="C78" s="27">
        <v>1</v>
      </c>
      <c r="D78" s="27" t="s">
        <v>36</v>
      </c>
      <c r="E78" s="28">
        <v>11000</v>
      </c>
      <c r="F78" s="28">
        <v>1100</v>
      </c>
      <c r="G78" s="28">
        <v>550</v>
      </c>
      <c r="H78" s="47">
        <f>E78*C78+F78+G78</f>
        <v>12650</v>
      </c>
      <c r="I78" s="48"/>
      <c r="J78" s="47">
        <f>H78+I78</f>
        <v>12650</v>
      </c>
    </row>
    <row r="79" spans="1:10" ht="4.5" customHeight="1" x14ac:dyDescent="0.25">
      <c r="A79" s="63"/>
      <c r="B79" s="4"/>
      <c r="C79" s="66"/>
      <c r="D79" s="66"/>
      <c r="E79" s="66"/>
      <c r="F79" s="66"/>
      <c r="G79" s="66"/>
      <c r="H79" s="47"/>
      <c r="I79" s="48"/>
      <c r="J79" s="47"/>
    </row>
    <row r="80" spans="1:10" ht="12.75" customHeight="1" x14ac:dyDescent="0.25">
      <c r="A80" s="63">
        <v>2</v>
      </c>
      <c r="B80" s="32" t="s">
        <v>105</v>
      </c>
      <c r="C80" s="27">
        <v>0.75</v>
      </c>
      <c r="D80" s="27">
        <v>3231</v>
      </c>
      <c r="E80" s="28">
        <v>7700</v>
      </c>
      <c r="F80" s="28"/>
      <c r="G80" s="28">
        <v>577.5</v>
      </c>
      <c r="H80" s="47">
        <f>E80*C80+F80+G80</f>
        <v>6352.5</v>
      </c>
      <c r="I80" s="48"/>
      <c r="J80" s="47">
        <f t="shared" ref="J80:J85" si="7">H80+I80</f>
        <v>6352.5</v>
      </c>
    </row>
    <row r="81" spans="1:10" ht="12.75" customHeight="1" x14ac:dyDescent="0.25">
      <c r="A81" s="63">
        <v>3</v>
      </c>
      <c r="B81" s="32" t="s">
        <v>105</v>
      </c>
      <c r="C81" s="27">
        <v>0.75</v>
      </c>
      <c r="D81" s="27">
        <v>3231</v>
      </c>
      <c r="E81" s="28">
        <v>6655</v>
      </c>
      <c r="F81" s="28"/>
      <c r="G81" s="28"/>
      <c r="H81" s="47">
        <f>E81*C81+F81+G81</f>
        <v>4991.25</v>
      </c>
      <c r="I81" s="48">
        <v>33.75</v>
      </c>
      <c r="J81" s="47">
        <f t="shared" si="7"/>
        <v>5025</v>
      </c>
    </row>
    <row r="82" spans="1:10" ht="4.5" customHeight="1" x14ac:dyDescent="0.25">
      <c r="A82" s="63"/>
      <c r="B82" s="4"/>
      <c r="C82" s="67"/>
      <c r="D82" s="67"/>
      <c r="E82" s="67"/>
      <c r="F82" s="67"/>
      <c r="G82" s="67"/>
      <c r="H82" s="47"/>
      <c r="I82" s="48"/>
      <c r="J82" s="47"/>
    </row>
    <row r="83" spans="1:10" ht="25.5" customHeight="1" x14ac:dyDescent="0.25">
      <c r="A83" s="63">
        <v>4</v>
      </c>
      <c r="B83" s="5" t="s">
        <v>114</v>
      </c>
      <c r="C83" s="39">
        <v>1</v>
      </c>
      <c r="D83" s="39">
        <v>5132</v>
      </c>
      <c r="E83" s="40">
        <v>5500</v>
      </c>
      <c r="F83" s="68"/>
      <c r="G83" s="39"/>
      <c r="H83" s="47">
        <f>E83*C83+F83+G83</f>
        <v>5500</v>
      </c>
      <c r="I83" s="30">
        <v>1200</v>
      </c>
      <c r="J83" s="47">
        <f t="shared" si="7"/>
        <v>6700</v>
      </c>
    </row>
    <row r="84" spans="1:10" ht="4.5" customHeight="1" x14ac:dyDescent="0.25">
      <c r="A84" s="63"/>
      <c r="B84" s="4"/>
      <c r="C84" s="67"/>
      <c r="D84" s="67"/>
      <c r="E84" s="67"/>
      <c r="F84" s="67"/>
      <c r="G84" s="67"/>
      <c r="H84" s="47"/>
      <c r="I84" s="57"/>
      <c r="J84" s="47"/>
    </row>
    <row r="85" spans="1:10" ht="12.75" customHeight="1" x14ac:dyDescent="0.25">
      <c r="A85" s="63">
        <v>5</v>
      </c>
      <c r="B85" s="4" t="s">
        <v>56</v>
      </c>
      <c r="C85" s="27">
        <v>1</v>
      </c>
      <c r="D85" s="27">
        <v>8322</v>
      </c>
      <c r="E85" s="28">
        <v>5500</v>
      </c>
      <c r="F85" s="27"/>
      <c r="G85" s="27"/>
      <c r="H85" s="47">
        <f>E85*C85+F85+G85</f>
        <v>5500</v>
      </c>
      <c r="I85" s="30">
        <v>1200</v>
      </c>
      <c r="J85" s="47">
        <f t="shared" si="7"/>
        <v>6700</v>
      </c>
    </row>
    <row r="86" spans="1:10" ht="4.5" customHeight="1" x14ac:dyDescent="0.25">
      <c r="A86" s="63"/>
      <c r="B86" s="27"/>
      <c r="C86" s="67"/>
      <c r="D86" s="67"/>
      <c r="E86" s="67"/>
      <c r="F86" s="67"/>
      <c r="G86" s="67"/>
      <c r="H86" s="47"/>
      <c r="I86" s="48"/>
      <c r="J86" s="47"/>
    </row>
    <row r="87" spans="1:10" ht="12.75" customHeight="1" x14ac:dyDescent="0.25">
      <c r="A87" s="37"/>
      <c r="B87" s="42" t="s">
        <v>7</v>
      </c>
      <c r="C87" s="42">
        <f>SUM(C78:C86)</f>
        <v>4.5</v>
      </c>
      <c r="D87" s="42"/>
      <c r="E87" s="43">
        <f>SUM(E78:E86)</f>
        <v>36355</v>
      </c>
      <c r="F87" s="43">
        <f>F78</f>
        <v>1100</v>
      </c>
      <c r="G87" s="43">
        <f>G78+G80</f>
        <v>1127.5</v>
      </c>
      <c r="H87" s="52">
        <f>H78+H80+H81+H83+H85</f>
        <v>34993.75</v>
      </c>
      <c r="I87" s="53">
        <f>SUM(I78:I85)</f>
        <v>2433.75</v>
      </c>
      <c r="J87" s="52">
        <f>H87+I87</f>
        <v>37427.5</v>
      </c>
    </row>
    <row r="88" spans="1:10" ht="11.25" customHeight="1" x14ac:dyDescent="0.25">
      <c r="A88" s="63"/>
      <c r="B88" s="27" t="s">
        <v>8</v>
      </c>
      <c r="C88" s="27">
        <v>1</v>
      </c>
      <c r="D88" s="27"/>
      <c r="E88" s="28">
        <f>E78</f>
        <v>11000</v>
      </c>
      <c r="F88" s="28">
        <f>F87</f>
        <v>1100</v>
      </c>
      <c r="G88" s="28">
        <f>G78</f>
        <v>550</v>
      </c>
      <c r="H88" s="47">
        <f>H78</f>
        <v>12650</v>
      </c>
      <c r="I88" s="48"/>
      <c r="J88" s="47">
        <f t="shared" ref="J88:J91" si="8">H88+I88</f>
        <v>12650</v>
      </c>
    </row>
    <row r="89" spans="1:10" ht="11.25" customHeight="1" x14ac:dyDescent="0.25">
      <c r="A89" s="63"/>
      <c r="B89" s="27" t="s">
        <v>9</v>
      </c>
      <c r="C89" s="27">
        <f>C80+C81</f>
        <v>1.5</v>
      </c>
      <c r="D89" s="27"/>
      <c r="E89" s="28">
        <f>E80+E81</f>
        <v>14355</v>
      </c>
      <c r="F89" s="28"/>
      <c r="G89" s="28">
        <f>G80</f>
        <v>577.5</v>
      </c>
      <c r="H89" s="47">
        <f>H80+H81</f>
        <v>11343.75</v>
      </c>
      <c r="I89" s="48">
        <f>I81</f>
        <v>33.75</v>
      </c>
      <c r="J89" s="47">
        <f t="shared" si="8"/>
        <v>11377.5</v>
      </c>
    </row>
    <row r="90" spans="1:10" ht="11.25" customHeight="1" x14ac:dyDescent="0.25">
      <c r="A90" s="63"/>
      <c r="B90" s="27" t="s">
        <v>10</v>
      </c>
      <c r="C90" s="39">
        <v>1</v>
      </c>
      <c r="D90" s="39"/>
      <c r="E90" s="40">
        <f>E83</f>
        <v>5500</v>
      </c>
      <c r="F90" s="68"/>
      <c r="G90" s="37"/>
      <c r="H90" s="47">
        <f>H83</f>
        <v>5500</v>
      </c>
      <c r="I90" s="30">
        <f>I83</f>
        <v>1200</v>
      </c>
      <c r="J90" s="47">
        <f t="shared" si="8"/>
        <v>6700</v>
      </c>
    </row>
    <row r="91" spans="1:10" ht="11.25" customHeight="1" x14ac:dyDescent="0.25">
      <c r="A91" s="63"/>
      <c r="B91" s="27" t="s">
        <v>11</v>
      </c>
      <c r="C91" s="27">
        <v>1</v>
      </c>
      <c r="D91" s="27"/>
      <c r="E91" s="28">
        <f>E85</f>
        <v>5500</v>
      </c>
      <c r="F91" s="37"/>
      <c r="G91" s="37"/>
      <c r="H91" s="47">
        <f>H85</f>
        <v>5500</v>
      </c>
      <c r="I91" s="30">
        <f>I85</f>
        <v>1200</v>
      </c>
      <c r="J91" s="47">
        <f t="shared" si="8"/>
        <v>6700</v>
      </c>
    </row>
    <row r="92" spans="1:10" ht="12.75" customHeight="1" x14ac:dyDescent="0.25">
      <c r="A92" s="150" t="s">
        <v>64</v>
      </c>
      <c r="B92" s="150"/>
      <c r="C92" s="150"/>
      <c r="D92" s="150"/>
      <c r="E92" s="150"/>
      <c r="F92" s="150"/>
      <c r="G92" s="150"/>
      <c r="H92" s="150"/>
      <c r="I92" s="150"/>
      <c r="J92" s="150"/>
    </row>
    <row r="93" spans="1:10" ht="12.75" customHeight="1" x14ac:dyDescent="0.25">
      <c r="A93" s="37">
        <v>1</v>
      </c>
      <c r="B93" s="32" t="s">
        <v>111</v>
      </c>
      <c r="C93" s="27">
        <v>1</v>
      </c>
      <c r="D93" s="27" t="s">
        <v>36</v>
      </c>
      <c r="E93" s="28">
        <v>11000</v>
      </c>
      <c r="F93" s="28">
        <v>1100</v>
      </c>
      <c r="G93" s="28">
        <v>1100</v>
      </c>
      <c r="H93" s="28">
        <f t="shared" ref="H93:H101" si="9">E93*C93+F93+G93</f>
        <v>13200</v>
      </c>
      <c r="I93" s="30"/>
      <c r="J93" s="31">
        <f>H93+I93</f>
        <v>13200</v>
      </c>
    </row>
    <row r="94" spans="1:10" ht="4.5" customHeight="1" x14ac:dyDescent="0.25">
      <c r="A94" s="37"/>
      <c r="B94" s="4"/>
      <c r="C94" s="27"/>
      <c r="D94" s="27"/>
      <c r="E94" s="68"/>
      <c r="F94" s="68"/>
      <c r="G94" s="68"/>
      <c r="H94" s="28"/>
      <c r="I94" s="30"/>
      <c r="J94" s="31"/>
    </row>
    <row r="95" spans="1:10" ht="12.75" customHeight="1" x14ac:dyDescent="0.25">
      <c r="A95" s="37">
        <v>2</v>
      </c>
      <c r="B95" s="32" t="s">
        <v>107</v>
      </c>
      <c r="C95" s="27">
        <v>0.75</v>
      </c>
      <c r="D95" s="27">
        <v>3231</v>
      </c>
      <c r="E95" s="28">
        <v>7700</v>
      </c>
      <c r="F95" s="69"/>
      <c r="G95" s="28">
        <v>866.25</v>
      </c>
      <c r="H95" s="28">
        <f t="shared" si="9"/>
        <v>6641.25</v>
      </c>
      <c r="I95" s="30"/>
      <c r="J95" s="31">
        <f t="shared" ref="J95:J101" si="10">H95+I95</f>
        <v>6641.25</v>
      </c>
    </row>
    <row r="96" spans="1:10" ht="12.75" customHeight="1" x14ac:dyDescent="0.25">
      <c r="A96" s="37">
        <v>3</v>
      </c>
      <c r="B96" s="4" t="s">
        <v>105</v>
      </c>
      <c r="C96" s="27">
        <v>0.75</v>
      </c>
      <c r="D96" s="27">
        <v>3231</v>
      </c>
      <c r="E96" s="28">
        <v>6655</v>
      </c>
      <c r="F96" s="69"/>
      <c r="G96" s="28"/>
      <c r="H96" s="28">
        <f t="shared" si="9"/>
        <v>4991.25</v>
      </c>
      <c r="I96" s="30">
        <v>33.75</v>
      </c>
      <c r="J96" s="31">
        <f t="shared" si="10"/>
        <v>5025</v>
      </c>
    </row>
    <row r="97" spans="1:10" ht="4.5" customHeight="1" x14ac:dyDescent="0.25">
      <c r="A97" s="37"/>
      <c r="B97" s="4"/>
      <c r="C97" s="27"/>
      <c r="D97" s="27"/>
      <c r="E97" s="27"/>
      <c r="F97" s="66"/>
      <c r="G97" s="27"/>
      <c r="H97" s="28"/>
      <c r="I97" s="30"/>
      <c r="J97" s="31"/>
    </row>
    <row r="98" spans="1:10" ht="25.5" customHeight="1" x14ac:dyDescent="0.25">
      <c r="A98" s="37">
        <v>4</v>
      </c>
      <c r="B98" s="5" t="s">
        <v>114</v>
      </c>
      <c r="C98" s="39">
        <v>1</v>
      </c>
      <c r="D98" s="39">
        <v>5132</v>
      </c>
      <c r="E98" s="40">
        <v>5500</v>
      </c>
      <c r="F98" s="27"/>
      <c r="G98" s="27"/>
      <c r="H98" s="28">
        <f t="shared" si="9"/>
        <v>5500</v>
      </c>
      <c r="I98" s="30">
        <v>600</v>
      </c>
      <c r="J98" s="31">
        <f t="shared" si="10"/>
        <v>6100</v>
      </c>
    </row>
    <row r="99" spans="1:10" ht="4.5" customHeight="1" x14ac:dyDescent="0.25">
      <c r="A99" s="37"/>
      <c r="B99" s="4"/>
      <c r="C99" s="67"/>
      <c r="D99" s="67"/>
      <c r="E99" s="70"/>
      <c r="F99" s="67"/>
      <c r="G99" s="67"/>
      <c r="H99" s="28"/>
      <c r="I99" s="46"/>
      <c r="J99" s="31"/>
    </row>
    <row r="100" spans="1:10" ht="12.75" customHeight="1" x14ac:dyDescent="0.25">
      <c r="A100" s="37">
        <v>5</v>
      </c>
      <c r="B100" s="38" t="s">
        <v>56</v>
      </c>
      <c r="C100" s="27">
        <v>1</v>
      </c>
      <c r="D100" s="27">
        <v>8322</v>
      </c>
      <c r="E100" s="28">
        <v>5500</v>
      </c>
      <c r="F100" s="27"/>
      <c r="G100" s="27"/>
      <c r="H100" s="28">
        <f t="shared" si="9"/>
        <v>5500</v>
      </c>
      <c r="I100" s="30">
        <v>1200</v>
      </c>
      <c r="J100" s="31">
        <f t="shared" si="10"/>
        <v>6700</v>
      </c>
    </row>
    <row r="101" spans="1:10" ht="12.75" customHeight="1" x14ac:dyDescent="0.25">
      <c r="A101" s="37">
        <v>6</v>
      </c>
      <c r="B101" s="4" t="s">
        <v>28</v>
      </c>
      <c r="C101" s="27">
        <v>0.5</v>
      </c>
      <c r="D101" s="27">
        <v>9141</v>
      </c>
      <c r="E101" s="28">
        <v>5500</v>
      </c>
      <c r="F101" s="27"/>
      <c r="G101" s="27"/>
      <c r="H101" s="28">
        <f t="shared" si="9"/>
        <v>2750</v>
      </c>
      <c r="I101" s="30">
        <v>600</v>
      </c>
      <c r="J101" s="31">
        <f t="shared" si="10"/>
        <v>3350</v>
      </c>
    </row>
    <row r="102" spans="1:10" ht="4.5" customHeight="1" x14ac:dyDescent="0.25">
      <c r="A102" s="37"/>
      <c r="B102" s="4"/>
      <c r="C102" s="27"/>
      <c r="D102" s="27"/>
      <c r="E102" s="27"/>
      <c r="F102" s="27"/>
      <c r="G102" s="27"/>
      <c r="H102" s="28"/>
      <c r="I102" s="30"/>
      <c r="J102" s="31"/>
    </row>
    <row r="103" spans="1:10" ht="12.75" customHeight="1" x14ac:dyDescent="0.25">
      <c r="A103" s="37"/>
      <c r="B103" s="42" t="s">
        <v>7</v>
      </c>
      <c r="C103" s="42">
        <f>SUM(C93:C102)</f>
        <v>5</v>
      </c>
      <c r="D103" s="42"/>
      <c r="E103" s="43">
        <f>SUM(E93:E102)</f>
        <v>41855</v>
      </c>
      <c r="F103" s="43">
        <f>F93</f>
        <v>1100</v>
      </c>
      <c r="G103" s="43">
        <f>G93+G95+G96</f>
        <v>1966.25</v>
      </c>
      <c r="H103" s="43">
        <f>SUM(H93:H102)</f>
        <v>38582.5</v>
      </c>
      <c r="I103" s="44">
        <f>SUM(I93:I101)</f>
        <v>2433.75</v>
      </c>
      <c r="J103" s="45">
        <f>H103+I103</f>
        <v>41016.25</v>
      </c>
    </row>
    <row r="104" spans="1:10" ht="11.25" customHeight="1" x14ac:dyDescent="0.25">
      <c r="A104" s="37"/>
      <c r="B104" s="27" t="s">
        <v>8</v>
      </c>
      <c r="C104" s="27">
        <f>C93</f>
        <v>1</v>
      </c>
      <c r="D104" s="27"/>
      <c r="E104" s="28">
        <f>E93</f>
        <v>11000</v>
      </c>
      <c r="F104" s="28">
        <f>F103</f>
        <v>1100</v>
      </c>
      <c r="G104" s="28">
        <f>G93</f>
        <v>1100</v>
      </c>
      <c r="H104" s="28">
        <f>H93</f>
        <v>13200</v>
      </c>
      <c r="I104" s="30"/>
      <c r="J104" s="31">
        <f>H104+I104</f>
        <v>13200</v>
      </c>
    </row>
    <row r="105" spans="1:10" ht="11.25" customHeight="1" x14ac:dyDescent="0.25">
      <c r="A105" s="37"/>
      <c r="B105" s="27" t="s">
        <v>9</v>
      </c>
      <c r="C105" s="27">
        <f>C95+C96</f>
        <v>1.5</v>
      </c>
      <c r="D105" s="27"/>
      <c r="E105" s="28">
        <f>E95+E96</f>
        <v>14355</v>
      </c>
      <c r="F105" s="28"/>
      <c r="G105" s="28">
        <f>G95+G96</f>
        <v>866.25</v>
      </c>
      <c r="H105" s="28">
        <f>H95+H96</f>
        <v>11632.5</v>
      </c>
      <c r="I105" s="30">
        <f>I96</f>
        <v>33.75</v>
      </c>
      <c r="J105" s="31">
        <f t="shared" ref="J105:J107" si="11">H105+I105</f>
        <v>11666.25</v>
      </c>
    </row>
    <row r="106" spans="1:10" ht="11.25" customHeight="1" x14ac:dyDescent="0.25">
      <c r="A106" s="37"/>
      <c r="B106" s="27" t="s">
        <v>10</v>
      </c>
      <c r="C106" s="27">
        <v>1</v>
      </c>
      <c r="D106" s="27"/>
      <c r="E106" s="28">
        <f>E98</f>
        <v>5500</v>
      </c>
      <c r="F106" s="27"/>
      <c r="G106" s="27"/>
      <c r="H106" s="28">
        <f>H98</f>
        <v>5500</v>
      </c>
      <c r="I106" s="30">
        <f>I98</f>
        <v>600</v>
      </c>
      <c r="J106" s="31">
        <f t="shared" si="11"/>
        <v>6100</v>
      </c>
    </row>
    <row r="107" spans="1:10" ht="11.25" customHeight="1" x14ac:dyDescent="0.25">
      <c r="A107" s="37"/>
      <c r="B107" s="27" t="s">
        <v>11</v>
      </c>
      <c r="C107" s="27">
        <v>1.5</v>
      </c>
      <c r="D107" s="27"/>
      <c r="E107" s="28">
        <f>E100+E101</f>
        <v>11000</v>
      </c>
      <c r="F107" s="27"/>
      <c r="G107" s="27"/>
      <c r="H107" s="28">
        <f>H100+H101</f>
        <v>8250</v>
      </c>
      <c r="I107" s="30">
        <f>I100+I101</f>
        <v>1800</v>
      </c>
      <c r="J107" s="31">
        <f t="shared" si="11"/>
        <v>10050</v>
      </c>
    </row>
    <row r="108" spans="1:10" ht="12.75" customHeight="1" x14ac:dyDescent="0.25">
      <c r="A108" s="150" t="s">
        <v>68</v>
      </c>
      <c r="B108" s="150"/>
      <c r="C108" s="150"/>
      <c r="D108" s="150"/>
      <c r="E108" s="150"/>
      <c r="F108" s="150"/>
      <c r="G108" s="150"/>
      <c r="H108" s="150"/>
      <c r="I108" s="150"/>
      <c r="J108" s="150"/>
    </row>
    <row r="109" spans="1:10" ht="12.75" customHeight="1" x14ac:dyDescent="0.25">
      <c r="A109" s="37">
        <v>1</v>
      </c>
      <c r="B109" s="32" t="s">
        <v>42</v>
      </c>
      <c r="C109" s="39">
        <v>1</v>
      </c>
      <c r="D109" s="39" t="s">
        <v>36</v>
      </c>
      <c r="E109" s="40">
        <v>11000</v>
      </c>
      <c r="F109" s="40"/>
      <c r="G109" s="39"/>
      <c r="H109" s="40">
        <f>E109*C109+F109+G109</f>
        <v>11000</v>
      </c>
      <c r="I109" s="46"/>
      <c r="J109" s="47">
        <f>H109+I109</f>
        <v>11000</v>
      </c>
    </row>
    <row r="110" spans="1:10" ht="4.5" customHeight="1" x14ac:dyDescent="0.25">
      <c r="A110" s="37"/>
      <c r="B110" s="4"/>
      <c r="C110" s="27"/>
      <c r="D110" s="27"/>
      <c r="E110" s="68"/>
      <c r="F110" s="68"/>
      <c r="G110" s="68"/>
      <c r="H110" s="40"/>
      <c r="I110" s="71"/>
      <c r="J110" s="47"/>
    </row>
    <row r="111" spans="1:10" ht="12.75" customHeight="1" x14ac:dyDescent="0.25">
      <c r="A111" s="37">
        <v>2</v>
      </c>
      <c r="B111" s="32" t="s">
        <v>108</v>
      </c>
      <c r="C111" s="27">
        <v>1.5</v>
      </c>
      <c r="D111" s="27">
        <v>3231</v>
      </c>
      <c r="E111" s="28">
        <v>6655</v>
      </c>
      <c r="F111" s="27"/>
      <c r="G111" s="28">
        <v>499.13</v>
      </c>
      <c r="H111" s="40">
        <f>E111*C111+F111+G111</f>
        <v>10481.629999999999</v>
      </c>
      <c r="I111" s="30"/>
      <c r="J111" s="47">
        <f t="shared" ref="J111:J115" si="12">H111+I111</f>
        <v>10481.629999999999</v>
      </c>
    </row>
    <row r="112" spans="1:10" ht="4.5" customHeight="1" x14ac:dyDescent="0.25">
      <c r="A112" s="37"/>
      <c r="B112" s="4"/>
      <c r="C112" s="67"/>
      <c r="D112" s="67"/>
      <c r="E112" s="67"/>
      <c r="F112" s="67"/>
      <c r="G112" s="67"/>
      <c r="H112" s="40"/>
      <c r="I112" s="57"/>
      <c r="J112" s="47"/>
    </row>
    <row r="113" spans="1:10" ht="25.5" customHeight="1" x14ac:dyDescent="0.25">
      <c r="A113" s="37">
        <v>3</v>
      </c>
      <c r="B113" s="5" t="s">
        <v>114</v>
      </c>
      <c r="C113" s="39">
        <v>0.5</v>
      </c>
      <c r="D113" s="39">
        <v>5132</v>
      </c>
      <c r="E113" s="40">
        <v>5500</v>
      </c>
      <c r="F113" s="68"/>
      <c r="G113" s="39"/>
      <c r="H113" s="40">
        <f>E113*C113+F113+G113</f>
        <v>2750</v>
      </c>
      <c r="I113" s="30">
        <v>600</v>
      </c>
      <c r="J113" s="47">
        <f t="shared" si="12"/>
        <v>3350</v>
      </c>
    </row>
    <row r="114" spans="1:10" ht="4.5" customHeight="1" x14ac:dyDescent="0.25">
      <c r="A114" s="37"/>
      <c r="B114" s="4"/>
      <c r="C114" s="67"/>
      <c r="D114" s="67"/>
      <c r="E114" s="67"/>
      <c r="F114" s="67"/>
      <c r="G114" s="67"/>
      <c r="H114" s="40"/>
      <c r="I114" s="57"/>
      <c r="J114" s="47"/>
    </row>
    <row r="115" spans="1:10" ht="12.75" customHeight="1" x14ac:dyDescent="0.25">
      <c r="A115" s="37">
        <v>4</v>
      </c>
      <c r="B115" s="4" t="s">
        <v>16</v>
      </c>
      <c r="C115" s="27">
        <v>1</v>
      </c>
      <c r="D115" s="27">
        <v>8322</v>
      </c>
      <c r="E115" s="28">
        <v>5500</v>
      </c>
      <c r="F115" s="27"/>
      <c r="G115" s="27"/>
      <c r="H115" s="40">
        <f>E115*C115+F115+G115</f>
        <v>5500</v>
      </c>
      <c r="I115" s="30">
        <v>1200</v>
      </c>
      <c r="J115" s="47">
        <f t="shared" si="12"/>
        <v>6700</v>
      </c>
    </row>
    <row r="116" spans="1:10" ht="12.75" customHeight="1" x14ac:dyDescent="0.25">
      <c r="A116" s="37"/>
      <c r="B116" s="42" t="s">
        <v>7</v>
      </c>
      <c r="C116" s="42">
        <f>SUM(C109:C115)</f>
        <v>4</v>
      </c>
      <c r="D116" s="42"/>
      <c r="E116" s="43">
        <f>SUM(E109:E115)</f>
        <v>28655</v>
      </c>
      <c r="F116" s="43">
        <f>F109</f>
        <v>0</v>
      </c>
      <c r="G116" s="43">
        <f>G111</f>
        <v>499.13</v>
      </c>
      <c r="H116" s="43">
        <f>SUM(H109:H115)</f>
        <v>29731.629999999997</v>
      </c>
      <c r="I116" s="44">
        <f>I113+I115</f>
        <v>1800</v>
      </c>
      <c r="J116" s="52">
        <f>H116+I116</f>
        <v>31531.629999999997</v>
      </c>
    </row>
    <row r="117" spans="1:10" ht="11.25" customHeight="1" x14ac:dyDescent="0.25">
      <c r="A117" s="37"/>
      <c r="B117" s="27" t="s">
        <v>8</v>
      </c>
      <c r="C117" s="27">
        <v>1</v>
      </c>
      <c r="D117" s="27"/>
      <c r="E117" s="40">
        <f>E109</f>
        <v>11000</v>
      </c>
      <c r="F117" s="40"/>
      <c r="G117" s="39"/>
      <c r="H117" s="40">
        <f>H109</f>
        <v>11000</v>
      </c>
      <c r="I117" s="46"/>
      <c r="J117" s="47">
        <f t="shared" ref="J117:J119" si="13">H117+I117</f>
        <v>11000</v>
      </c>
    </row>
    <row r="118" spans="1:10" ht="11.25" customHeight="1" x14ac:dyDescent="0.25">
      <c r="A118" s="37"/>
      <c r="B118" s="27" t="s">
        <v>9</v>
      </c>
      <c r="C118" s="27">
        <f>C111</f>
        <v>1.5</v>
      </c>
      <c r="D118" s="27"/>
      <c r="E118" s="28">
        <f>E111</f>
        <v>6655</v>
      </c>
      <c r="F118" s="68"/>
      <c r="G118" s="28">
        <f>G116</f>
        <v>499.13</v>
      </c>
      <c r="H118" s="28">
        <f>H111</f>
        <v>10481.629999999999</v>
      </c>
      <c r="I118" s="30"/>
      <c r="J118" s="47">
        <f t="shared" si="13"/>
        <v>10481.629999999999</v>
      </c>
    </row>
    <row r="119" spans="1:10" ht="11.25" customHeight="1" x14ac:dyDescent="0.25">
      <c r="A119" s="37"/>
      <c r="B119" s="27" t="s">
        <v>10</v>
      </c>
      <c r="C119" s="27">
        <f>C113</f>
        <v>0.5</v>
      </c>
      <c r="D119" s="27"/>
      <c r="E119" s="40">
        <f>E113</f>
        <v>5500</v>
      </c>
      <c r="F119" s="68"/>
      <c r="G119" s="39"/>
      <c r="H119" s="28">
        <f>H113</f>
        <v>2750</v>
      </c>
      <c r="I119" s="30">
        <f>I113</f>
        <v>600</v>
      </c>
      <c r="J119" s="47">
        <f t="shared" si="13"/>
        <v>3350</v>
      </c>
    </row>
    <row r="120" spans="1:10" ht="11.25" customHeight="1" x14ac:dyDescent="0.25">
      <c r="A120" s="37"/>
      <c r="B120" s="27" t="s">
        <v>11</v>
      </c>
      <c r="C120" s="39">
        <f>C115</f>
        <v>1</v>
      </c>
      <c r="D120" s="37"/>
      <c r="E120" s="28">
        <f>E115</f>
        <v>5500</v>
      </c>
      <c r="F120" s="27"/>
      <c r="G120" s="27"/>
      <c r="H120" s="28">
        <f>H115</f>
        <v>5500</v>
      </c>
      <c r="I120" s="30">
        <f>I115</f>
        <v>1200</v>
      </c>
      <c r="J120" s="47">
        <f>H120+I120</f>
        <v>6700</v>
      </c>
    </row>
    <row r="121" spans="1:10" ht="12.75" customHeight="1" x14ac:dyDescent="0.25">
      <c r="A121" s="165" t="s">
        <v>67</v>
      </c>
      <c r="B121" s="166"/>
      <c r="C121" s="166"/>
      <c r="D121" s="167"/>
      <c r="E121" s="167"/>
      <c r="F121" s="167"/>
      <c r="G121" s="167"/>
      <c r="H121" s="167"/>
      <c r="I121" s="167"/>
      <c r="J121" s="168"/>
    </row>
    <row r="122" spans="1:10" ht="12.75" customHeight="1" x14ac:dyDescent="0.25">
      <c r="A122" s="37">
        <v>1</v>
      </c>
      <c r="B122" s="32" t="s">
        <v>42</v>
      </c>
      <c r="C122" s="72">
        <v>1</v>
      </c>
      <c r="D122" s="72" t="s">
        <v>36</v>
      </c>
      <c r="E122" s="28">
        <v>11000</v>
      </c>
      <c r="F122" s="28">
        <v>1100</v>
      </c>
      <c r="G122" s="28"/>
      <c r="H122" s="28">
        <f>E122*C122+F122+G122</f>
        <v>12100</v>
      </c>
      <c r="I122" s="30"/>
      <c r="J122" s="47">
        <f>I122+H122</f>
        <v>12100</v>
      </c>
    </row>
    <row r="123" spans="1:10" ht="4.5" customHeight="1" x14ac:dyDescent="0.25">
      <c r="A123" s="37"/>
      <c r="B123" s="32"/>
      <c r="C123" s="27"/>
      <c r="D123" s="27"/>
      <c r="E123" s="27"/>
      <c r="F123" s="68"/>
      <c r="G123" s="28"/>
      <c r="H123" s="28"/>
      <c r="I123" s="49"/>
      <c r="J123" s="47"/>
    </row>
    <row r="124" spans="1:10" ht="12.75" customHeight="1" x14ac:dyDescent="0.25">
      <c r="A124" s="37">
        <v>2</v>
      </c>
      <c r="B124" s="32" t="s">
        <v>105</v>
      </c>
      <c r="C124" s="27">
        <v>0.75</v>
      </c>
      <c r="D124" s="27">
        <v>3231</v>
      </c>
      <c r="E124" s="28">
        <v>7700</v>
      </c>
      <c r="F124" s="28"/>
      <c r="G124" s="28">
        <v>866.25</v>
      </c>
      <c r="H124" s="28">
        <f>E124*C124+F124+G124</f>
        <v>6641.25</v>
      </c>
      <c r="I124" s="30"/>
      <c r="J124" s="47">
        <f t="shared" ref="J124:J129" si="14">I124+H124</f>
        <v>6641.25</v>
      </c>
    </row>
    <row r="125" spans="1:10" ht="12.75" customHeight="1" x14ac:dyDescent="0.25">
      <c r="A125" s="37">
        <v>3</v>
      </c>
      <c r="B125" s="4" t="s">
        <v>27</v>
      </c>
      <c r="C125" s="27">
        <v>0.75</v>
      </c>
      <c r="D125" s="27">
        <v>3231</v>
      </c>
      <c r="E125" s="28">
        <v>6655</v>
      </c>
      <c r="F125" s="28"/>
      <c r="G125" s="28">
        <v>748.69</v>
      </c>
      <c r="H125" s="28">
        <f>E125*C125+F125+G125</f>
        <v>5739.9400000000005</v>
      </c>
      <c r="I125" s="30"/>
      <c r="J125" s="47">
        <f t="shared" si="14"/>
        <v>5739.9400000000005</v>
      </c>
    </row>
    <row r="126" spans="1:10" ht="4.5" customHeight="1" x14ac:dyDescent="0.25">
      <c r="A126" s="37"/>
      <c r="B126" s="32"/>
      <c r="C126" s="27"/>
      <c r="D126" s="27"/>
      <c r="E126" s="27"/>
      <c r="F126" s="27"/>
      <c r="G126" s="27"/>
      <c r="H126" s="28"/>
      <c r="I126" s="49"/>
      <c r="J126" s="47"/>
    </row>
    <row r="127" spans="1:10" ht="25.5" customHeight="1" x14ac:dyDescent="0.25">
      <c r="A127" s="37">
        <v>4</v>
      </c>
      <c r="B127" s="5" t="s">
        <v>114</v>
      </c>
      <c r="C127" s="39">
        <v>0.75</v>
      </c>
      <c r="D127" s="39">
        <v>5132</v>
      </c>
      <c r="E127" s="40">
        <v>5500</v>
      </c>
      <c r="F127" s="39"/>
      <c r="G127" s="39"/>
      <c r="H127" s="28">
        <f>E127*C127+F127+G127</f>
        <v>4125</v>
      </c>
      <c r="I127" s="46">
        <v>900</v>
      </c>
      <c r="J127" s="47">
        <f t="shared" si="14"/>
        <v>5025</v>
      </c>
    </row>
    <row r="128" spans="1:10" ht="4.5" customHeight="1" x14ac:dyDescent="0.25">
      <c r="A128" s="37"/>
      <c r="B128" s="4"/>
      <c r="C128" s="27"/>
      <c r="D128" s="27"/>
      <c r="E128" s="27"/>
      <c r="F128" s="27"/>
      <c r="G128" s="27"/>
      <c r="H128" s="28"/>
      <c r="I128" s="49"/>
      <c r="J128" s="47"/>
    </row>
    <row r="129" spans="1:10" ht="12.75" customHeight="1" x14ac:dyDescent="0.25">
      <c r="A129" s="37">
        <v>5</v>
      </c>
      <c r="B129" s="4" t="s">
        <v>16</v>
      </c>
      <c r="C129" s="27">
        <v>1</v>
      </c>
      <c r="D129" s="27">
        <v>8322</v>
      </c>
      <c r="E129" s="28">
        <v>5500</v>
      </c>
      <c r="F129" s="27"/>
      <c r="G129" s="27"/>
      <c r="H129" s="28">
        <f>E129*C129+F129+G129</f>
        <v>5500</v>
      </c>
      <c r="I129" s="30">
        <v>1200</v>
      </c>
      <c r="J129" s="47">
        <f t="shared" si="14"/>
        <v>6700</v>
      </c>
    </row>
    <row r="130" spans="1:10" ht="4.5" customHeight="1" x14ac:dyDescent="0.25">
      <c r="A130" s="37"/>
      <c r="B130" s="38"/>
      <c r="C130" s="39"/>
      <c r="D130" s="39"/>
      <c r="E130" s="27"/>
      <c r="F130" s="27"/>
      <c r="G130" s="27"/>
      <c r="H130" s="27"/>
      <c r="I130" s="49"/>
      <c r="J130" s="47"/>
    </row>
    <row r="131" spans="1:10" ht="12.75" customHeight="1" x14ac:dyDescent="0.25">
      <c r="A131" s="37"/>
      <c r="B131" s="42" t="s">
        <v>7</v>
      </c>
      <c r="C131" s="42">
        <f>SUM(C122:C130)</f>
        <v>4.25</v>
      </c>
      <c r="D131" s="42"/>
      <c r="E131" s="43">
        <f>SUM(E122:E130)</f>
        <v>36355</v>
      </c>
      <c r="F131" s="43">
        <f>F122</f>
        <v>1100</v>
      </c>
      <c r="G131" s="43">
        <f>G122+G124+G125</f>
        <v>1614.94</v>
      </c>
      <c r="H131" s="43">
        <f>SUM(H122:H130)</f>
        <v>34106.19</v>
      </c>
      <c r="I131" s="44">
        <f>I127+I129</f>
        <v>2100</v>
      </c>
      <c r="J131" s="52">
        <f>H131+I131</f>
        <v>36206.19</v>
      </c>
    </row>
    <row r="132" spans="1:10" ht="11.25" customHeight="1" x14ac:dyDescent="0.25">
      <c r="A132" s="37"/>
      <c r="B132" s="27" t="s">
        <v>8</v>
      </c>
      <c r="C132" s="39">
        <v>1</v>
      </c>
      <c r="D132" s="39"/>
      <c r="E132" s="40">
        <f>E122</f>
        <v>11000</v>
      </c>
      <c r="F132" s="40">
        <f>F131</f>
        <v>1100</v>
      </c>
      <c r="G132" s="40"/>
      <c r="H132" s="40">
        <f>H122</f>
        <v>12100</v>
      </c>
      <c r="I132" s="46"/>
      <c r="J132" s="47">
        <f t="shared" ref="J132:J135" si="15">H132+I132</f>
        <v>12100</v>
      </c>
    </row>
    <row r="133" spans="1:10" ht="11.25" customHeight="1" x14ac:dyDescent="0.25">
      <c r="A133" s="37"/>
      <c r="B133" s="27" t="s">
        <v>9</v>
      </c>
      <c r="C133" s="39">
        <f>C124+C125</f>
        <v>1.5</v>
      </c>
      <c r="D133" s="39"/>
      <c r="E133" s="40">
        <f>E124+E125</f>
        <v>14355</v>
      </c>
      <c r="F133" s="40"/>
      <c r="G133" s="40">
        <f>G124+G125</f>
        <v>1614.94</v>
      </c>
      <c r="H133" s="40">
        <f>H124+H125</f>
        <v>12381.19</v>
      </c>
      <c r="I133" s="46"/>
      <c r="J133" s="47">
        <f t="shared" si="15"/>
        <v>12381.19</v>
      </c>
    </row>
    <row r="134" spans="1:10" ht="11.25" customHeight="1" x14ac:dyDescent="0.25">
      <c r="A134" s="37"/>
      <c r="B134" s="27" t="s">
        <v>10</v>
      </c>
      <c r="C134" s="39">
        <f>C127</f>
        <v>0.75</v>
      </c>
      <c r="D134" s="39"/>
      <c r="E134" s="40">
        <f>E127</f>
        <v>5500</v>
      </c>
      <c r="F134" s="39"/>
      <c r="G134" s="39"/>
      <c r="H134" s="40">
        <f>H127</f>
        <v>4125</v>
      </c>
      <c r="I134" s="46">
        <f>I127</f>
        <v>900</v>
      </c>
      <c r="J134" s="47">
        <f t="shared" si="15"/>
        <v>5025</v>
      </c>
    </row>
    <row r="135" spans="1:10" ht="11.25" customHeight="1" x14ac:dyDescent="0.25">
      <c r="A135" s="37"/>
      <c r="B135" s="27" t="s">
        <v>11</v>
      </c>
      <c r="C135" s="39">
        <f>C129</f>
        <v>1</v>
      </c>
      <c r="D135" s="39"/>
      <c r="E135" s="40">
        <f>E129</f>
        <v>5500</v>
      </c>
      <c r="F135" s="37"/>
      <c r="G135" s="39"/>
      <c r="H135" s="40">
        <f>H129</f>
        <v>5500</v>
      </c>
      <c r="I135" s="46">
        <f>I129</f>
        <v>1200</v>
      </c>
      <c r="J135" s="47">
        <f t="shared" si="15"/>
        <v>6700</v>
      </c>
    </row>
    <row r="136" spans="1:10" ht="12.75" customHeight="1" x14ac:dyDescent="0.25">
      <c r="A136" s="150" t="s">
        <v>65</v>
      </c>
      <c r="B136" s="150"/>
      <c r="C136" s="150"/>
      <c r="D136" s="150"/>
      <c r="E136" s="150"/>
      <c r="F136" s="150"/>
      <c r="G136" s="150"/>
      <c r="H136" s="150"/>
      <c r="I136" s="150"/>
      <c r="J136" s="150"/>
    </row>
    <row r="137" spans="1:10" ht="12.75" customHeight="1" x14ac:dyDescent="0.25">
      <c r="A137" s="37">
        <v>1</v>
      </c>
      <c r="B137" s="32" t="s">
        <v>42</v>
      </c>
      <c r="C137" s="72">
        <v>1</v>
      </c>
      <c r="D137" s="72" t="s">
        <v>36</v>
      </c>
      <c r="E137" s="28">
        <v>11000</v>
      </c>
      <c r="F137" s="28">
        <v>1100</v>
      </c>
      <c r="G137" s="27"/>
      <c r="H137" s="28">
        <f>E137*C137+F137+G137</f>
        <v>12100</v>
      </c>
      <c r="I137" s="30"/>
      <c r="J137" s="47">
        <f>I137+H137</f>
        <v>12100</v>
      </c>
    </row>
    <row r="138" spans="1:10" ht="4.5" customHeight="1" x14ac:dyDescent="0.25">
      <c r="A138" s="37"/>
      <c r="B138" s="4"/>
      <c r="C138" s="72"/>
      <c r="D138" s="72"/>
      <c r="E138" s="27"/>
      <c r="F138" s="27"/>
      <c r="G138" s="27"/>
      <c r="H138" s="28"/>
      <c r="I138" s="49"/>
      <c r="J138" s="47"/>
    </row>
    <row r="139" spans="1:10" ht="12.75" customHeight="1" x14ac:dyDescent="0.25">
      <c r="A139" s="37">
        <v>2</v>
      </c>
      <c r="B139" s="32" t="s">
        <v>108</v>
      </c>
      <c r="C139" s="27">
        <v>1.25</v>
      </c>
      <c r="D139" s="27">
        <v>3231</v>
      </c>
      <c r="E139" s="28">
        <v>6655</v>
      </c>
      <c r="F139" s="28"/>
      <c r="G139" s="28">
        <v>499.13</v>
      </c>
      <c r="H139" s="28">
        <f>E139*C139+F139+G139</f>
        <v>8817.8799999999992</v>
      </c>
      <c r="I139" s="30"/>
      <c r="J139" s="47">
        <f>H139+I139</f>
        <v>8817.8799999999992</v>
      </c>
    </row>
    <row r="140" spans="1:10" ht="4.5" customHeight="1" x14ac:dyDescent="0.25">
      <c r="A140" s="37"/>
      <c r="B140" s="32"/>
      <c r="C140" s="27"/>
      <c r="D140" s="27"/>
      <c r="E140" s="27"/>
      <c r="F140" s="27"/>
      <c r="G140" s="27"/>
      <c r="H140" s="28"/>
      <c r="I140" s="49"/>
      <c r="J140" s="47"/>
    </row>
    <row r="141" spans="1:10" ht="25.5" customHeight="1" x14ac:dyDescent="0.25">
      <c r="A141" s="37">
        <v>3</v>
      </c>
      <c r="B141" s="5" t="s">
        <v>114</v>
      </c>
      <c r="C141" s="27">
        <v>0.5</v>
      </c>
      <c r="D141" s="27">
        <v>5132</v>
      </c>
      <c r="E141" s="28">
        <v>5500</v>
      </c>
      <c r="F141" s="27"/>
      <c r="G141" s="27"/>
      <c r="H141" s="28">
        <f>E141*C141+F141+G141</f>
        <v>2750</v>
      </c>
      <c r="I141" s="30">
        <v>600</v>
      </c>
      <c r="J141" s="47">
        <f>H141+I141</f>
        <v>3350</v>
      </c>
    </row>
    <row r="142" spans="1:10" ht="4.5" customHeight="1" x14ac:dyDescent="0.25">
      <c r="A142" s="37"/>
      <c r="B142" s="4"/>
      <c r="C142" s="27"/>
      <c r="D142" s="27"/>
      <c r="E142" s="27"/>
      <c r="F142" s="27"/>
      <c r="G142" s="27"/>
      <c r="H142" s="28"/>
      <c r="I142" s="49"/>
      <c r="J142" s="47"/>
    </row>
    <row r="143" spans="1:10" ht="12.75" customHeight="1" x14ac:dyDescent="0.25">
      <c r="A143" s="37">
        <v>4</v>
      </c>
      <c r="B143" s="38" t="s">
        <v>26</v>
      </c>
      <c r="C143" s="27">
        <v>1</v>
      </c>
      <c r="D143" s="27">
        <v>8322</v>
      </c>
      <c r="E143" s="28">
        <v>5500</v>
      </c>
      <c r="F143" s="27"/>
      <c r="G143" s="27"/>
      <c r="H143" s="28">
        <f>E143*C143+F143+G143</f>
        <v>5500</v>
      </c>
      <c r="I143" s="30">
        <v>1200</v>
      </c>
      <c r="J143" s="47">
        <f>H143+I143</f>
        <v>6700</v>
      </c>
    </row>
    <row r="144" spans="1:10" ht="4.5" customHeight="1" x14ac:dyDescent="0.25">
      <c r="A144" s="37"/>
      <c r="B144" s="27"/>
      <c r="C144" s="27"/>
      <c r="D144" s="27"/>
      <c r="E144" s="27"/>
      <c r="F144" s="27"/>
      <c r="G144" s="27"/>
      <c r="H144" s="28"/>
      <c r="I144" s="49"/>
      <c r="J144" s="47"/>
    </row>
    <row r="145" spans="1:10" ht="12.75" customHeight="1" x14ac:dyDescent="0.25">
      <c r="A145" s="37"/>
      <c r="B145" s="42" t="s">
        <v>7</v>
      </c>
      <c r="C145" s="42">
        <f>SUM(C137:C144)</f>
        <v>3.75</v>
      </c>
      <c r="D145" s="42"/>
      <c r="E145" s="43">
        <f>SUM(E137:E144)</f>
        <v>28655</v>
      </c>
      <c r="F145" s="43">
        <f>F137</f>
        <v>1100</v>
      </c>
      <c r="G145" s="43">
        <f>SUM(G137:G144)</f>
        <v>499.13</v>
      </c>
      <c r="H145" s="43">
        <f>SUM(H137:H144)</f>
        <v>29167.879999999997</v>
      </c>
      <c r="I145" s="44">
        <f>I143+I141+I139+I137</f>
        <v>1800</v>
      </c>
      <c r="J145" s="52">
        <f>H145+I145</f>
        <v>30967.879999999997</v>
      </c>
    </row>
    <row r="146" spans="1:10" ht="11.25" customHeight="1" x14ac:dyDescent="0.25">
      <c r="A146" s="37"/>
      <c r="B146" s="27" t="s">
        <v>8</v>
      </c>
      <c r="C146" s="39">
        <v>1</v>
      </c>
      <c r="D146" s="39"/>
      <c r="E146" s="28">
        <f>E137</f>
        <v>11000</v>
      </c>
      <c r="F146" s="28">
        <f>F145</f>
        <v>1100</v>
      </c>
      <c r="G146" s="27"/>
      <c r="H146" s="28">
        <f>H137</f>
        <v>12100</v>
      </c>
      <c r="I146" s="30"/>
      <c r="J146" s="47">
        <f t="shared" ref="J146:J149" si="16">H146+I146</f>
        <v>12100</v>
      </c>
    </row>
    <row r="147" spans="1:10" ht="11.25" customHeight="1" x14ac:dyDescent="0.25">
      <c r="A147" s="37"/>
      <c r="B147" s="27" t="s">
        <v>9</v>
      </c>
      <c r="C147" s="39">
        <f>C139</f>
        <v>1.25</v>
      </c>
      <c r="D147" s="39"/>
      <c r="E147" s="40">
        <f>E139</f>
        <v>6655</v>
      </c>
      <c r="F147" s="40"/>
      <c r="G147" s="40">
        <f>G139</f>
        <v>499.13</v>
      </c>
      <c r="H147" s="28">
        <f>H139</f>
        <v>8817.8799999999992</v>
      </c>
      <c r="I147" s="30"/>
      <c r="J147" s="47">
        <f t="shared" si="16"/>
        <v>8817.8799999999992</v>
      </c>
    </row>
    <row r="148" spans="1:10" ht="11.25" customHeight="1" x14ac:dyDescent="0.25">
      <c r="A148" s="37"/>
      <c r="B148" s="27" t="s">
        <v>10</v>
      </c>
      <c r="C148" s="39">
        <f>C141</f>
        <v>0.5</v>
      </c>
      <c r="D148" s="39"/>
      <c r="E148" s="40">
        <f>E141</f>
        <v>5500</v>
      </c>
      <c r="F148" s="39"/>
      <c r="G148" s="39"/>
      <c r="H148" s="28">
        <f>H141</f>
        <v>2750</v>
      </c>
      <c r="I148" s="30">
        <f>I141</f>
        <v>600</v>
      </c>
      <c r="J148" s="47">
        <f t="shared" si="16"/>
        <v>3350</v>
      </c>
    </row>
    <row r="149" spans="1:10" ht="11.25" customHeight="1" x14ac:dyDescent="0.25">
      <c r="A149" s="37"/>
      <c r="B149" s="27" t="s">
        <v>11</v>
      </c>
      <c r="C149" s="39">
        <v>1</v>
      </c>
      <c r="D149" s="37"/>
      <c r="E149" s="40">
        <f>E143</f>
        <v>5500</v>
      </c>
      <c r="F149" s="37"/>
      <c r="G149" s="37"/>
      <c r="H149" s="28">
        <f>H143</f>
        <v>5500</v>
      </c>
      <c r="I149" s="30">
        <f>I143</f>
        <v>1200</v>
      </c>
      <c r="J149" s="47">
        <f t="shared" si="16"/>
        <v>6700</v>
      </c>
    </row>
    <row r="150" spans="1:10" ht="12.75" customHeight="1" x14ac:dyDescent="0.25">
      <c r="A150" s="150" t="s">
        <v>66</v>
      </c>
      <c r="B150" s="150"/>
      <c r="C150" s="150"/>
      <c r="D150" s="150"/>
      <c r="E150" s="150"/>
      <c r="F150" s="150"/>
      <c r="G150" s="150"/>
      <c r="H150" s="150"/>
      <c r="I150" s="150"/>
      <c r="J150" s="150"/>
    </row>
    <row r="151" spans="1:10" ht="12.75" customHeight="1" x14ac:dyDescent="0.25">
      <c r="A151" s="37">
        <v>1</v>
      </c>
      <c r="B151" s="32" t="s">
        <v>39</v>
      </c>
      <c r="C151" s="72">
        <v>2</v>
      </c>
      <c r="D151" s="72" t="s">
        <v>36</v>
      </c>
      <c r="E151" s="28">
        <v>11000</v>
      </c>
      <c r="F151" s="28">
        <v>1100</v>
      </c>
      <c r="G151" s="28">
        <v>2200</v>
      </c>
      <c r="H151" s="28">
        <f>E151*C151+F151+G151</f>
        <v>25300</v>
      </c>
      <c r="I151" s="30"/>
      <c r="J151" s="47">
        <f>I151+H151</f>
        <v>25300</v>
      </c>
    </row>
    <row r="152" spans="1:10" ht="4.5" customHeight="1" x14ac:dyDescent="0.25">
      <c r="A152" s="37"/>
      <c r="B152" s="73"/>
      <c r="C152" s="27"/>
      <c r="D152" s="27"/>
      <c r="E152" s="27"/>
      <c r="F152" s="27"/>
      <c r="G152" s="27"/>
      <c r="H152" s="28"/>
      <c r="I152" s="49"/>
      <c r="J152" s="47"/>
    </row>
    <row r="153" spans="1:10" ht="12.75" customHeight="1" x14ac:dyDescent="0.25">
      <c r="A153" s="37">
        <v>2</v>
      </c>
      <c r="B153" s="32" t="s">
        <v>108</v>
      </c>
      <c r="C153" s="27">
        <v>1.5</v>
      </c>
      <c r="D153" s="27">
        <v>3231</v>
      </c>
      <c r="E153" s="28">
        <v>7700</v>
      </c>
      <c r="F153" s="28"/>
      <c r="G153" s="28">
        <v>1155</v>
      </c>
      <c r="H153" s="28">
        <f>E153*C153+F153+G153</f>
        <v>12705</v>
      </c>
      <c r="I153" s="30"/>
      <c r="J153" s="47">
        <f t="shared" ref="J153:J160" si="17">I153+H153</f>
        <v>12705</v>
      </c>
    </row>
    <row r="154" spans="1:10" ht="12.75" customHeight="1" x14ac:dyDescent="0.25">
      <c r="A154" s="37">
        <v>3</v>
      </c>
      <c r="B154" s="32" t="s">
        <v>109</v>
      </c>
      <c r="C154" s="27">
        <v>1.5</v>
      </c>
      <c r="D154" s="27">
        <v>3231</v>
      </c>
      <c r="E154" s="28">
        <v>6655</v>
      </c>
      <c r="F154" s="28"/>
      <c r="G154" s="28">
        <v>748.69</v>
      </c>
      <c r="H154" s="28">
        <f>E154*C154+F154+G154</f>
        <v>10731.19</v>
      </c>
      <c r="I154" s="30"/>
      <c r="J154" s="47">
        <f>I154+H154</f>
        <v>10731.19</v>
      </c>
    </row>
    <row r="155" spans="1:10" ht="4.5" customHeight="1" x14ac:dyDescent="0.25">
      <c r="A155" s="37"/>
      <c r="B155" s="32"/>
      <c r="C155" s="27"/>
      <c r="D155" s="27"/>
      <c r="E155" s="27"/>
      <c r="F155" s="39"/>
      <c r="G155" s="27"/>
      <c r="H155" s="28"/>
      <c r="I155" s="49"/>
      <c r="J155" s="47"/>
    </row>
    <row r="156" spans="1:10" ht="25.5" customHeight="1" x14ac:dyDescent="0.25">
      <c r="A156" s="37">
        <v>4</v>
      </c>
      <c r="B156" s="5" t="s">
        <v>114</v>
      </c>
      <c r="C156" s="27">
        <v>1</v>
      </c>
      <c r="D156" s="27">
        <v>5132</v>
      </c>
      <c r="E156" s="28">
        <v>5500</v>
      </c>
      <c r="F156" s="39"/>
      <c r="G156" s="27"/>
      <c r="H156" s="28">
        <f>E156*C156+F156+G156</f>
        <v>5500</v>
      </c>
      <c r="I156" s="46">
        <v>1200</v>
      </c>
      <c r="J156" s="47">
        <f t="shared" si="17"/>
        <v>6700</v>
      </c>
    </row>
    <row r="157" spans="1:10" ht="4.5" customHeight="1" x14ac:dyDescent="0.25">
      <c r="A157" s="37"/>
      <c r="B157" s="32"/>
      <c r="C157" s="27"/>
      <c r="D157" s="27"/>
      <c r="E157" s="39"/>
      <c r="F157" s="39"/>
      <c r="G157" s="39"/>
      <c r="H157" s="28"/>
      <c r="I157" s="57"/>
      <c r="J157" s="47"/>
    </row>
    <row r="158" spans="1:10" ht="12.75" customHeight="1" x14ac:dyDescent="0.25">
      <c r="A158" s="37">
        <v>5</v>
      </c>
      <c r="B158" s="4" t="s">
        <v>26</v>
      </c>
      <c r="C158" s="27">
        <v>1</v>
      </c>
      <c r="D158" s="27">
        <v>8322</v>
      </c>
      <c r="E158" s="28">
        <v>5500</v>
      </c>
      <c r="F158" s="27"/>
      <c r="G158" s="27"/>
      <c r="H158" s="28">
        <f>E158*C158+F158+G158</f>
        <v>5500</v>
      </c>
      <c r="I158" s="30">
        <v>1200</v>
      </c>
      <c r="J158" s="47">
        <f t="shared" si="17"/>
        <v>6700</v>
      </c>
    </row>
    <row r="159" spans="1:10" ht="12.75" customHeight="1" x14ac:dyDescent="0.25">
      <c r="A159" s="37">
        <v>6</v>
      </c>
      <c r="B159" s="4" t="s">
        <v>24</v>
      </c>
      <c r="C159" s="27">
        <v>0.5</v>
      </c>
      <c r="D159" s="27">
        <v>9141</v>
      </c>
      <c r="E159" s="28">
        <v>5500</v>
      </c>
      <c r="F159" s="27"/>
      <c r="G159" s="27"/>
      <c r="H159" s="28">
        <f>E159*C159+F159+G159</f>
        <v>2750</v>
      </c>
      <c r="I159" s="30">
        <v>600</v>
      </c>
      <c r="J159" s="47">
        <f t="shared" si="17"/>
        <v>3350</v>
      </c>
    </row>
    <row r="160" spans="1:10" ht="12.75" customHeight="1" x14ac:dyDescent="0.25">
      <c r="A160" s="37">
        <v>7</v>
      </c>
      <c r="B160" s="4" t="s">
        <v>18</v>
      </c>
      <c r="C160" s="27">
        <v>0.5</v>
      </c>
      <c r="D160" s="27"/>
      <c r="E160" s="28">
        <v>5500</v>
      </c>
      <c r="F160" s="27"/>
      <c r="G160" s="27"/>
      <c r="H160" s="28">
        <f>E160*C160+F160+G160</f>
        <v>2750</v>
      </c>
      <c r="I160" s="30">
        <v>600</v>
      </c>
      <c r="J160" s="47">
        <f t="shared" si="17"/>
        <v>3350</v>
      </c>
    </row>
    <row r="161" spans="1:12" ht="4.5" customHeight="1" x14ac:dyDescent="0.25">
      <c r="A161" s="37"/>
      <c r="B161" s="38"/>
      <c r="C161" s="39"/>
      <c r="D161" s="39"/>
      <c r="E161" s="39"/>
      <c r="F161" s="39"/>
      <c r="G161" s="39"/>
      <c r="H161" s="39"/>
      <c r="I161" s="57"/>
      <c r="J161" s="47"/>
    </row>
    <row r="162" spans="1:12" ht="12.75" customHeight="1" x14ac:dyDescent="0.25">
      <c r="A162" s="37"/>
      <c r="B162" s="42" t="s">
        <v>7</v>
      </c>
      <c r="C162" s="42">
        <f>SUM(C151:C161)</f>
        <v>8</v>
      </c>
      <c r="D162" s="42"/>
      <c r="E162" s="43">
        <f>SUM(E151:E161)</f>
        <v>47355</v>
      </c>
      <c r="F162" s="43">
        <f>F151+F153</f>
        <v>1100</v>
      </c>
      <c r="G162" s="43">
        <f>G163+G164</f>
        <v>4103.6900000000005</v>
      </c>
      <c r="H162" s="43">
        <f>SUM(H151:H161)</f>
        <v>65236.19</v>
      </c>
      <c r="I162" s="44">
        <f>I151+I153+I154+I156+I158+I159+I160</f>
        <v>3600</v>
      </c>
      <c r="J162" s="52">
        <f>H162+I162</f>
        <v>68836.19</v>
      </c>
    </row>
    <row r="163" spans="1:12" ht="11.25" customHeight="1" x14ac:dyDescent="0.25">
      <c r="A163" s="37"/>
      <c r="B163" s="27" t="s">
        <v>8</v>
      </c>
      <c r="C163" s="39">
        <f>C151</f>
        <v>2</v>
      </c>
      <c r="D163" s="39"/>
      <c r="E163" s="40">
        <f>E151</f>
        <v>11000</v>
      </c>
      <c r="F163" s="40">
        <f>F151</f>
        <v>1100</v>
      </c>
      <c r="G163" s="40">
        <f>G151</f>
        <v>2200</v>
      </c>
      <c r="H163" s="28">
        <f>H151</f>
        <v>25300</v>
      </c>
      <c r="I163" s="30"/>
      <c r="J163" s="47">
        <f t="shared" ref="J163:J166" si="18">H163+I163</f>
        <v>25300</v>
      </c>
    </row>
    <row r="164" spans="1:12" ht="11.25" customHeight="1" x14ac:dyDescent="0.25">
      <c r="A164" s="37"/>
      <c r="B164" s="27" t="s">
        <v>9</v>
      </c>
      <c r="C164" s="39">
        <f>C153+C154</f>
        <v>3</v>
      </c>
      <c r="D164" s="39"/>
      <c r="E164" s="40">
        <f>E153+E154</f>
        <v>14355</v>
      </c>
      <c r="F164" s="40"/>
      <c r="G164" s="40">
        <f>G153+G154</f>
        <v>1903.69</v>
      </c>
      <c r="H164" s="28">
        <f>H153+H154</f>
        <v>23436.190000000002</v>
      </c>
      <c r="I164" s="30"/>
      <c r="J164" s="47">
        <f t="shared" si="18"/>
        <v>23436.190000000002</v>
      </c>
    </row>
    <row r="165" spans="1:12" ht="11.25" customHeight="1" x14ac:dyDescent="0.25">
      <c r="A165" s="37"/>
      <c r="B165" s="27" t="s">
        <v>10</v>
      </c>
      <c r="C165" s="39">
        <v>1</v>
      </c>
      <c r="D165" s="39"/>
      <c r="E165" s="40">
        <f>E156</f>
        <v>5500</v>
      </c>
      <c r="F165" s="39"/>
      <c r="G165" s="39"/>
      <c r="H165" s="28">
        <f>H156</f>
        <v>5500</v>
      </c>
      <c r="I165" s="30">
        <f>I156</f>
        <v>1200</v>
      </c>
      <c r="J165" s="47">
        <f t="shared" si="18"/>
        <v>6700</v>
      </c>
    </row>
    <row r="166" spans="1:12" ht="11.25" customHeight="1" x14ac:dyDescent="0.25">
      <c r="A166" s="37"/>
      <c r="B166" s="27" t="s">
        <v>11</v>
      </c>
      <c r="C166" s="39">
        <f>C158+C159+C160</f>
        <v>2</v>
      </c>
      <c r="D166" s="39"/>
      <c r="E166" s="40">
        <f>E158+E159+E160</f>
        <v>16500</v>
      </c>
      <c r="F166" s="37"/>
      <c r="G166" s="39"/>
      <c r="H166" s="28">
        <f>H158+H159+H160</f>
        <v>11000</v>
      </c>
      <c r="I166" s="30">
        <f>I158+I159+I160</f>
        <v>2400</v>
      </c>
      <c r="J166" s="47">
        <f t="shared" si="18"/>
        <v>13400</v>
      </c>
    </row>
    <row r="167" spans="1:12" ht="11.25" customHeight="1" x14ac:dyDescent="0.25">
      <c r="A167" s="170" t="s">
        <v>70</v>
      </c>
      <c r="B167" s="171"/>
      <c r="C167" s="171"/>
      <c r="D167" s="171"/>
      <c r="E167" s="171"/>
      <c r="F167" s="171"/>
      <c r="G167" s="171"/>
      <c r="H167" s="171"/>
      <c r="I167" s="171"/>
      <c r="J167" s="171"/>
      <c r="K167" s="3"/>
      <c r="L167" s="3"/>
    </row>
    <row r="168" spans="1:12" s="2" customFormat="1" ht="24" customHeight="1" x14ac:dyDescent="0.25">
      <c r="A168" s="99"/>
      <c r="B168" s="98" t="s">
        <v>137</v>
      </c>
      <c r="C168" s="100"/>
      <c r="D168" s="101"/>
      <c r="E168" s="101"/>
      <c r="F168" s="101"/>
      <c r="G168" s="101"/>
      <c r="H168" s="101"/>
      <c r="I168" s="101"/>
      <c r="J168" s="102"/>
    </row>
    <row r="169" spans="1:12" s="2" customFormat="1" ht="11.45" customHeight="1" x14ac:dyDescent="0.25">
      <c r="A169" s="99">
        <v>1</v>
      </c>
      <c r="B169" s="103" t="s">
        <v>134</v>
      </c>
      <c r="C169" s="104">
        <v>1</v>
      </c>
      <c r="D169" s="97">
        <v>3221</v>
      </c>
      <c r="E169" s="105">
        <v>6655</v>
      </c>
      <c r="F169" s="99"/>
      <c r="G169" s="99">
        <v>998.25</v>
      </c>
      <c r="H169" s="105">
        <f>E169+G169</f>
        <v>7653.25</v>
      </c>
      <c r="I169" s="106"/>
      <c r="J169" s="107">
        <f>H169+I169</f>
        <v>7653.25</v>
      </c>
    </row>
    <row r="170" spans="1:12" s="2" customFormat="1" ht="11.45" customHeight="1" x14ac:dyDescent="0.25">
      <c r="A170" s="99"/>
      <c r="B170" s="108" t="s">
        <v>29</v>
      </c>
      <c r="C170" s="109">
        <v>1</v>
      </c>
      <c r="D170" s="97"/>
      <c r="E170" s="110">
        <f>SUM(E169:E169)</f>
        <v>6655</v>
      </c>
      <c r="F170" s="99"/>
      <c r="G170" s="111">
        <f>998.25</f>
        <v>998.25</v>
      </c>
      <c r="H170" s="110">
        <f t="shared" ref="H170" si="19">SUM(H169:H169)</f>
        <v>7653.25</v>
      </c>
      <c r="I170" s="112"/>
      <c r="J170" s="113">
        <f>H170+I170</f>
        <v>7653.25</v>
      </c>
    </row>
    <row r="171" spans="1:12" s="2" customFormat="1" ht="24" customHeight="1" x14ac:dyDescent="0.25">
      <c r="A171" s="99"/>
      <c r="B171" s="114" t="s">
        <v>138</v>
      </c>
      <c r="C171" s="178"/>
      <c r="D171" s="179"/>
      <c r="E171" s="179"/>
      <c r="F171" s="179"/>
      <c r="G171" s="179"/>
      <c r="H171" s="179"/>
      <c r="I171" s="179"/>
      <c r="J171" s="180"/>
    </row>
    <row r="172" spans="1:12" s="2" customFormat="1" ht="11.45" customHeight="1" x14ac:dyDescent="0.25">
      <c r="A172" s="99">
        <v>1</v>
      </c>
      <c r="B172" s="103" t="s">
        <v>130</v>
      </c>
      <c r="C172" s="97">
        <v>1</v>
      </c>
      <c r="D172" s="97"/>
      <c r="E172" s="105">
        <v>6655</v>
      </c>
      <c r="F172" s="99"/>
      <c r="G172" s="99"/>
      <c r="H172" s="105">
        <f>E172+G172</f>
        <v>6655</v>
      </c>
      <c r="I172" s="106">
        <v>45</v>
      </c>
      <c r="J172" s="107">
        <f>H172+I172</f>
        <v>6700</v>
      </c>
    </row>
    <row r="173" spans="1:12" s="2" customFormat="1" ht="11.45" customHeight="1" x14ac:dyDescent="0.25">
      <c r="A173" s="99"/>
      <c r="B173" s="108" t="s">
        <v>29</v>
      </c>
      <c r="C173" s="109">
        <f>SUM(C172:C172)</f>
        <v>1</v>
      </c>
      <c r="D173" s="97"/>
      <c r="E173" s="110">
        <f>SUM(E172:E172)</f>
        <v>6655</v>
      </c>
      <c r="F173" s="99"/>
      <c r="G173" s="111"/>
      <c r="H173" s="110">
        <f t="shared" ref="H173" si="20">SUM(H172:H172)</f>
        <v>6655</v>
      </c>
      <c r="I173" s="112">
        <v>45</v>
      </c>
      <c r="J173" s="113">
        <f>H173+I173</f>
        <v>6700</v>
      </c>
    </row>
    <row r="174" spans="1:12" s="2" customFormat="1" ht="23.25" customHeight="1" x14ac:dyDescent="0.25">
      <c r="A174" s="99"/>
      <c r="B174" s="98" t="s">
        <v>139</v>
      </c>
      <c r="C174" s="97"/>
      <c r="D174" s="109"/>
      <c r="E174" s="97"/>
      <c r="F174" s="99"/>
      <c r="G174" s="99"/>
      <c r="H174" s="97"/>
      <c r="I174" s="20"/>
      <c r="J174" s="107"/>
    </row>
    <row r="175" spans="1:12" s="2" customFormat="1" ht="11.45" customHeight="1" x14ac:dyDescent="0.25">
      <c r="A175" s="99">
        <v>1</v>
      </c>
      <c r="B175" s="103" t="s">
        <v>131</v>
      </c>
      <c r="C175" s="97">
        <v>1</v>
      </c>
      <c r="D175" s="97">
        <v>3221</v>
      </c>
      <c r="E175" s="105">
        <v>6655</v>
      </c>
      <c r="F175" s="99"/>
      <c r="G175" s="107">
        <v>665.5</v>
      </c>
      <c r="H175" s="105">
        <f>E175*C175+F175+G175</f>
        <v>7320.5</v>
      </c>
      <c r="I175" s="106"/>
      <c r="J175" s="107">
        <f>H175+I175</f>
        <v>7320.5</v>
      </c>
    </row>
    <row r="176" spans="1:12" s="2" customFormat="1" ht="11.45" customHeight="1" x14ac:dyDescent="0.25">
      <c r="A176" s="99"/>
      <c r="B176" s="108" t="s">
        <v>29</v>
      </c>
      <c r="C176" s="109">
        <f>SUM(C175:C175)</f>
        <v>1</v>
      </c>
      <c r="D176" s="109"/>
      <c r="E176" s="110">
        <f>SUM(E175:E175)</f>
        <v>6655</v>
      </c>
      <c r="F176" s="99"/>
      <c r="G176" s="113">
        <f>G175</f>
        <v>665.5</v>
      </c>
      <c r="H176" s="110">
        <f>SUM(H175:H175)</f>
        <v>7320.5</v>
      </c>
      <c r="I176" s="112"/>
      <c r="J176" s="113">
        <f>H176+I176</f>
        <v>7320.5</v>
      </c>
    </row>
    <row r="177" spans="1:10" s="2" customFormat="1" ht="24" customHeight="1" x14ac:dyDescent="0.25">
      <c r="A177" s="99"/>
      <c r="B177" s="114" t="s">
        <v>140</v>
      </c>
      <c r="C177" s="109"/>
      <c r="D177" s="109"/>
      <c r="E177" s="110"/>
      <c r="F177" s="99"/>
      <c r="G177" s="113"/>
      <c r="H177" s="110"/>
      <c r="I177" s="112"/>
      <c r="J177" s="113"/>
    </row>
    <row r="178" spans="1:10" s="2" customFormat="1" ht="11.45" customHeight="1" x14ac:dyDescent="0.25">
      <c r="A178" s="99"/>
      <c r="B178" s="115" t="s">
        <v>131</v>
      </c>
      <c r="C178" s="97">
        <v>1</v>
      </c>
      <c r="D178" s="97">
        <v>3221</v>
      </c>
      <c r="E178" s="105">
        <v>6655</v>
      </c>
      <c r="F178" s="99"/>
      <c r="G178" s="107"/>
      <c r="H178" s="105">
        <f>E178+G178</f>
        <v>6655</v>
      </c>
      <c r="I178" s="106">
        <v>45</v>
      </c>
      <c r="J178" s="107">
        <f>H178+I178</f>
        <v>6700</v>
      </c>
    </row>
    <row r="179" spans="1:10" s="2" customFormat="1" ht="11.45" customHeight="1" x14ac:dyDescent="0.25">
      <c r="A179" s="99"/>
      <c r="B179" s="108" t="s">
        <v>132</v>
      </c>
      <c r="C179" s="109">
        <v>1</v>
      </c>
      <c r="D179" s="109"/>
      <c r="E179" s="110">
        <f>6655</f>
        <v>6655</v>
      </c>
      <c r="F179" s="99"/>
      <c r="G179" s="113"/>
      <c r="H179" s="110">
        <f>H178</f>
        <v>6655</v>
      </c>
      <c r="I179" s="112">
        <f>45</f>
        <v>45</v>
      </c>
      <c r="J179" s="113">
        <f>H179+I179</f>
        <v>6700</v>
      </c>
    </row>
    <row r="180" spans="1:10" s="2" customFormat="1" ht="24" customHeight="1" x14ac:dyDescent="0.25">
      <c r="A180" s="99"/>
      <c r="B180" s="98" t="s">
        <v>141</v>
      </c>
      <c r="C180" s="97"/>
      <c r="D180" s="109"/>
      <c r="E180" s="97"/>
      <c r="F180" s="99"/>
      <c r="G180" s="99"/>
      <c r="H180" s="97"/>
      <c r="I180" s="20"/>
      <c r="J180" s="107"/>
    </row>
    <row r="181" spans="1:10" s="2" customFormat="1" ht="11.45" customHeight="1" x14ac:dyDescent="0.25">
      <c r="A181" s="99">
        <v>1</v>
      </c>
      <c r="B181" s="103" t="s">
        <v>130</v>
      </c>
      <c r="C181" s="97">
        <v>1</v>
      </c>
      <c r="D181" s="97">
        <v>3221</v>
      </c>
      <c r="E181" s="105">
        <v>6655</v>
      </c>
      <c r="F181" s="99"/>
      <c r="G181" s="107">
        <v>499.13</v>
      </c>
      <c r="H181" s="105">
        <f>E181*C181+F181+G181</f>
        <v>7154.13</v>
      </c>
      <c r="I181" s="106"/>
      <c r="J181" s="107">
        <f>H181+I181</f>
        <v>7154.13</v>
      </c>
    </row>
    <row r="182" spans="1:10" s="2" customFormat="1" ht="11.45" customHeight="1" x14ac:dyDescent="0.25">
      <c r="A182" s="99"/>
      <c r="B182" s="108" t="s">
        <v>29</v>
      </c>
      <c r="C182" s="109">
        <f>SUM(C181:C181)</f>
        <v>1</v>
      </c>
      <c r="D182" s="109"/>
      <c r="E182" s="110">
        <f>SUM(E181:E181)</f>
        <v>6655</v>
      </c>
      <c r="F182" s="99"/>
      <c r="G182" s="113">
        <f>G181</f>
        <v>499.13</v>
      </c>
      <c r="H182" s="110">
        <f>SUM(H181:H181)</f>
        <v>7154.13</v>
      </c>
      <c r="I182" s="112"/>
      <c r="J182" s="113">
        <f>H182+I182</f>
        <v>7154.13</v>
      </c>
    </row>
    <row r="183" spans="1:10" s="2" customFormat="1" ht="11.45" customHeight="1" x14ac:dyDescent="0.25">
      <c r="A183" s="99"/>
      <c r="B183" s="98" t="s">
        <v>122</v>
      </c>
      <c r="C183" s="181"/>
      <c r="D183" s="182"/>
      <c r="E183" s="182"/>
      <c r="F183" s="182"/>
      <c r="G183" s="182"/>
      <c r="H183" s="182"/>
      <c r="I183" s="182"/>
      <c r="J183" s="183"/>
    </row>
    <row r="184" spans="1:10" s="2" customFormat="1" ht="11.45" customHeight="1" x14ac:dyDescent="0.25">
      <c r="A184" s="99">
        <v>1</v>
      </c>
      <c r="B184" s="103" t="s">
        <v>130</v>
      </c>
      <c r="C184" s="97">
        <v>1</v>
      </c>
      <c r="D184" s="97">
        <v>3221</v>
      </c>
      <c r="E184" s="105">
        <v>6655</v>
      </c>
      <c r="F184" s="99"/>
      <c r="G184" s="99">
        <f>E184*C184*15%</f>
        <v>998.25</v>
      </c>
      <c r="H184" s="105">
        <f>E184*C184+F184+G184</f>
        <v>7653.25</v>
      </c>
      <c r="I184" s="106"/>
      <c r="J184" s="107">
        <f>H184+I184</f>
        <v>7653.25</v>
      </c>
    </row>
    <row r="185" spans="1:10" s="2" customFormat="1" ht="11.45" customHeight="1" x14ac:dyDescent="0.25">
      <c r="A185" s="99"/>
      <c r="B185" s="108" t="s">
        <v>29</v>
      </c>
      <c r="C185" s="109">
        <f>SUM(C184:C184)</f>
        <v>1</v>
      </c>
      <c r="D185" s="109"/>
      <c r="E185" s="110">
        <f>SUM(E184:E184)</f>
        <v>6655</v>
      </c>
      <c r="F185" s="99"/>
      <c r="G185" s="111">
        <f>G184</f>
        <v>998.25</v>
      </c>
      <c r="H185" s="110">
        <f>SUM(H184:H184)</f>
        <v>7653.25</v>
      </c>
      <c r="I185" s="112"/>
      <c r="J185" s="113">
        <f>H185+I185</f>
        <v>7653.25</v>
      </c>
    </row>
    <row r="186" spans="1:10" s="2" customFormat="1" ht="23.25" customHeight="1" x14ac:dyDescent="0.25">
      <c r="A186" s="99"/>
      <c r="B186" s="98" t="s">
        <v>142</v>
      </c>
      <c r="C186" s="97"/>
      <c r="D186" s="109"/>
      <c r="E186" s="97"/>
      <c r="F186" s="99"/>
      <c r="G186" s="99"/>
      <c r="H186" s="97"/>
      <c r="I186" s="20"/>
      <c r="J186" s="107"/>
    </row>
    <row r="187" spans="1:10" s="2" customFormat="1" ht="11.45" customHeight="1" x14ac:dyDescent="0.25">
      <c r="A187" s="99">
        <v>1</v>
      </c>
      <c r="B187" s="103" t="s">
        <v>145</v>
      </c>
      <c r="C187" s="97">
        <v>1</v>
      </c>
      <c r="D187" s="97">
        <v>3232</v>
      </c>
      <c r="E187" s="105">
        <v>6655</v>
      </c>
      <c r="F187" s="99"/>
      <c r="G187" s="99">
        <f>E187*C187*10%</f>
        <v>665.5</v>
      </c>
      <c r="H187" s="105">
        <f>E187*C187+F187+G187</f>
        <v>7320.5</v>
      </c>
      <c r="I187" s="106"/>
      <c r="J187" s="107">
        <f>H187+I187</f>
        <v>7320.5</v>
      </c>
    </row>
    <row r="188" spans="1:10" s="2" customFormat="1" ht="11.45" customHeight="1" x14ac:dyDescent="0.25">
      <c r="A188" s="99"/>
      <c r="B188" s="108" t="s">
        <v>29</v>
      </c>
      <c r="C188" s="109">
        <v>1</v>
      </c>
      <c r="D188" s="109"/>
      <c r="E188" s="110">
        <v>6655</v>
      </c>
      <c r="F188" s="99"/>
      <c r="G188" s="111">
        <f>E188*C188*10%</f>
        <v>665.5</v>
      </c>
      <c r="H188" s="110">
        <f>E188*C188+F188+G188</f>
        <v>7320.5</v>
      </c>
      <c r="I188" s="112"/>
      <c r="J188" s="113">
        <f>H188+I188</f>
        <v>7320.5</v>
      </c>
    </row>
    <row r="189" spans="1:10" s="2" customFormat="1" ht="24" customHeight="1" x14ac:dyDescent="0.25">
      <c r="A189" s="99"/>
      <c r="B189" s="98" t="s">
        <v>133</v>
      </c>
      <c r="C189" s="97"/>
      <c r="D189" s="109"/>
      <c r="E189" s="97"/>
      <c r="F189" s="99"/>
      <c r="G189" s="107"/>
      <c r="H189" s="97"/>
      <c r="I189" s="20"/>
      <c r="J189" s="107"/>
    </row>
    <row r="190" spans="1:10" s="2" customFormat="1" ht="11.45" customHeight="1" x14ac:dyDescent="0.25">
      <c r="A190" s="99">
        <v>1</v>
      </c>
      <c r="B190" s="103" t="s">
        <v>130</v>
      </c>
      <c r="C190" s="97">
        <v>1</v>
      </c>
      <c r="D190" s="97">
        <v>3221</v>
      </c>
      <c r="E190" s="105">
        <v>6655</v>
      </c>
      <c r="F190" s="99"/>
      <c r="G190" s="107">
        <v>998.25</v>
      </c>
      <c r="H190" s="105">
        <f>E190*C190+F190+G190</f>
        <v>7653.25</v>
      </c>
      <c r="I190" s="106"/>
      <c r="J190" s="107">
        <f>H190+I190</f>
        <v>7653.25</v>
      </c>
    </row>
    <row r="191" spans="1:10" s="2" customFormat="1" ht="11.25" customHeight="1" x14ac:dyDescent="0.25">
      <c r="A191" s="99"/>
      <c r="B191" s="108" t="s">
        <v>29</v>
      </c>
      <c r="C191" s="109">
        <f>SUM(C190:C190)</f>
        <v>1</v>
      </c>
      <c r="D191" s="109"/>
      <c r="E191" s="110">
        <f>SUM(E190:E190)</f>
        <v>6655</v>
      </c>
      <c r="F191" s="99"/>
      <c r="G191" s="113">
        <v>998.25</v>
      </c>
      <c r="H191" s="110">
        <f>SUM(H190:H190)</f>
        <v>7653.25</v>
      </c>
      <c r="I191" s="112"/>
      <c r="J191" s="113">
        <f>H191+I191</f>
        <v>7653.25</v>
      </c>
    </row>
    <row r="192" spans="1:10" s="2" customFormat="1" ht="26.25" customHeight="1" x14ac:dyDescent="0.25">
      <c r="A192" s="99"/>
      <c r="B192" s="98" t="s">
        <v>129</v>
      </c>
      <c r="C192" s="97"/>
      <c r="D192" s="109"/>
      <c r="E192" s="97"/>
      <c r="F192" s="99"/>
      <c r="G192" s="107"/>
      <c r="H192" s="97"/>
      <c r="I192" s="20"/>
      <c r="J192" s="107"/>
    </row>
    <row r="193" spans="1:11" s="2" customFormat="1" ht="11.45" customHeight="1" x14ac:dyDescent="0.25">
      <c r="A193" s="99">
        <v>1</v>
      </c>
      <c r="B193" s="103" t="s">
        <v>145</v>
      </c>
      <c r="C193" s="97">
        <v>1</v>
      </c>
      <c r="D193" s="97">
        <v>3232</v>
      </c>
      <c r="E193" s="105">
        <v>6655</v>
      </c>
      <c r="F193" s="99"/>
      <c r="G193" s="107"/>
      <c r="H193" s="105">
        <f>E193*C193+F193+G193</f>
        <v>6655</v>
      </c>
      <c r="I193" s="106">
        <v>45</v>
      </c>
      <c r="J193" s="107">
        <f>H193+I193</f>
        <v>6700</v>
      </c>
    </row>
    <row r="194" spans="1:11" s="2" customFormat="1" ht="11.45" customHeight="1" x14ac:dyDescent="0.25">
      <c r="A194" s="99"/>
      <c r="B194" s="108" t="s">
        <v>29</v>
      </c>
      <c r="C194" s="109">
        <f>SUM(C193:C193)</f>
        <v>1</v>
      </c>
      <c r="D194" s="109"/>
      <c r="E194" s="110">
        <f>SUM(E193:E193)</f>
        <v>6655</v>
      </c>
      <c r="F194" s="99"/>
      <c r="G194" s="113"/>
      <c r="H194" s="110">
        <f>SUM(H193:H193)</f>
        <v>6655</v>
      </c>
      <c r="I194" s="112">
        <f>45</f>
        <v>45</v>
      </c>
      <c r="J194" s="113">
        <f>6700</f>
        <v>6700</v>
      </c>
    </row>
    <row r="195" spans="1:11" s="2" customFormat="1" ht="24" customHeight="1" x14ac:dyDescent="0.25">
      <c r="A195" s="99"/>
      <c r="B195" s="98" t="s">
        <v>143</v>
      </c>
      <c r="C195" s="109"/>
      <c r="D195" s="97"/>
      <c r="E195" s="109"/>
      <c r="F195" s="99"/>
      <c r="G195" s="107"/>
      <c r="H195" s="109"/>
      <c r="I195" s="116"/>
      <c r="J195" s="107"/>
    </row>
    <row r="196" spans="1:11" s="2" customFormat="1" ht="11.45" customHeight="1" x14ac:dyDescent="0.25">
      <c r="A196" s="99">
        <v>1</v>
      </c>
      <c r="B196" s="103" t="s">
        <v>130</v>
      </c>
      <c r="C196" s="97">
        <v>1</v>
      </c>
      <c r="D196" s="97">
        <v>3221</v>
      </c>
      <c r="E196" s="105">
        <v>6655</v>
      </c>
      <c r="F196" s="99"/>
      <c r="G196" s="107">
        <v>665.5</v>
      </c>
      <c r="H196" s="105">
        <f>E196*C196+F196+G196</f>
        <v>7320.5</v>
      </c>
      <c r="I196" s="106"/>
      <c r="J196" s="107">
        <f>H196+I196</f>
        <v>7320.5</v>
      </c>
    </row>
    <row r="197" spans="1:11" s="2" customFormat="1" ht="11.45" customHeight="1" x14ac:dyDescent="0.25">
      <c r="A197" s="99"/>
      <c r="B197" s="108" t="s">
        <v>29</v>
      </c>
      <c r="C197" s="109">
        <f>C196</f>
        <v>1</v>
      </c>
      <c r="D197" s="97"/>
      <c r="E197" s="110">
        <f>E196</f>
        <v>6655</v>
      </c>
      <c r="F197" s="99"/>
      <c r="G197" s="113">
        <f>G196</f>
        <v>665.5</v>
      </c>
      <c r="H197" s="110">
        <f>H196</f>
        <v>7320.5</v>
      </c>
      <c r="I197" s="112"/>
      <c r="J197" s="113">
        <f>H197+I197</f>
        <v>7320.5</v>
      </c>
    </row>
    <row r="198" spans="1:11" s="2" customFormat="1" ht="24.75" customHeight="1" x14ac:dyDescent="0.25">
      <c r="A198" s="99"/>
      <c r="B198" s="114" t="s">
        <v>144</v>
      </c>
      <c r="C198" s="109"/>
      <c r="D198" s="97"/>
      <c r="E198" s="110"/>
      <c r="F198" s="99"/>
      <c r="G198" s="113"/>
      <c r="H198" s="110"/>
      <c r="I198" s="112"/>
      <c r="J198" s="113"/>
    </row>
    <row r="199" spans="1:11" s="2" customFormat="1" ht="11.45" customHeight="1" x14ac:dyDescent="0.25">
      <c r="A199" s="99"/>
      <c r="B199" s="103" t="s">
        <v>130</v>
      </c>
      <c r="C199" s="97">
        <v>1</v>
      </c>
      <c r="D199" s="97">
        <v>32210</v>
      </c>
      <c r="E199" s="105">
        <v>6655</v>
      </c>
      <c r="F199" s="99"/>
      <c r="G199" s="113"/>
      <c r="H199" s="105">
        <f>E199+G199</f>
        <v>6655</v>
      </c>
      <c r="I199" s="106">
        <v>45</v>
      </c>
      <c r="J199" s="107">
        <f>H199+I199</f>
        <v>6700</v>
      </c>
    </row>
    <row r="200" spans="1:11" s="2" customFormat="1" ht="11.45" customHeight="1" x14ac:dyDescent="0.25">
      <c r="A200" s="99"/>
      <c r="B200" s="108" t="s">
        <v>29</v>
      </c>
      <c r="C200" s="109">
        <v>1</v>
      </c>
      <c r="D200" s="97"/>
      <c r="E200" s="110">
        <v>6655</v>
      </c>
      <c r="F200" s="99"/>
      <c r="G200" s="113"/>
      <c r="H200" s="110">
        <f>E200+G200</f>
        <v>6655</v>
      </c>
      <c r="I200" s="112">
        <v>45</v>
      </c>
      <c r="J200" s="113">
        <f>H200+I200</f>
        <v>6700</v>
      </c>
    </row>
    <row r="201" spans="1:11" s="2" customFormat="1" ht="11.45" customHeight="1" x14ac:dyDescent="0.25">
      <c r="A201" s="99"/>
      <c r="B201" s="98" t="s">
        <v>123</v>
      </c>
      <c r="C201" s="181"/>
      <c r="D201" s="182"/>
      <c r="E201" s="182"/>
      <c r="F201" s="182"/>
      <c r="G201" s="182"/>
      <c r="H201" s="182"/>
      <c r="I201" s="182"/>
      <c r="J201" s="183"/>
    </row>
    <row r="202" spans="1:11" s="2" customFormat="1" ht="11.45" customHeight="1" x14ac:dyDescent="0.25">
      <c r="A202" s="99">
        <v>1</v>
      </c>
      <c r="B202" s="103" t="s">
        <v>145</v>
      </c>
      <c r="C202" s="97">
        <v>1</v>
      </c>
      <c r="D202" s="97">
        <v>3232</v>
      </c>
      <c r="E202" s="105">
        <v>6655</v>
      </c>
      <c r="F202" s="99"/>
      <c r="G202" s="107">
        <f>E202*C202*15%</f>
        <v>998.25</v>
      </c>
      <c r="H202" s="105">
        <f>E202*C202+F202+G202</f>
        <v>7653.25</v>
      </c>
      <c r="I202" s="106"/>
      <c r="J202" s="107">
        <f>H202+I202</f>
        <v>7653.25</v>
      </c>
    </row>
    <row r="203" spans="1:11" s="2" customFormat="1" ht="11.45" customHeight="1" x14ac:dyDescent="0.25">
      <c r="A203" s="99"/>
      <c r="B203" s="108" t="s">
        <v>29</v>
      </c>
      <c r="C203" s="109">
        <f>SUM(C202:C202)</f>
        <v>1</v>
      </c>
      <c r="D203" s="109"/>
      <c r="E203" s="110">
        <f>SUM(E202:E202)</f>
        <v>6655</v>
      </c>
      <c r="F203" s="99"/>
      <c r="G203" s="113">
        <f>G202</f>
        <v>998.25</v>
      </c>
      <c r="H203" s="110">
        <f>SUM(H202:H202)</f>
        <v>7653.25</v>
      </c>
      <c r="I203" s="112"/>
      <c r="J203" s="113">
        <f>H203+I203</f>
        <v>7653.25</v>
      </c>
    </row>
    <row r="204" spans="1:11" s="2" customFormat="1" ht="11.45" customHeight="1" x14ac:dyDescent="0.25">
      <c r="A204" s="99"/>
      <c r="B204" s="117" t="s">
        <v>71</v>
      </c>
      <c r="C204" s="109">
        <f>C170+C173+C176+C179+C182+C185+C188+C191+C194+C197+C200+C203</f>
        <v>12</v>
      </c>
      <c r="D204" s="109">
        <f t="shared" ref="D204:E204" si="21">D170+D173+D176+D182+D185+D188+D191+D194+D197+D200+D203</f>
        <v>0</v>
      </c>
      <c r="E204" s="110">
        <f t="shared" si="21"/>
        <v>73205</v>
      </c>
      <c r="F204" s="99"/>
      <c r="G204" s="113">
        <f>G170+G176+G182+G185+G188+G191+G194+G197+G203</f>
        <v>6488.63</v>
      </c>
      <c r="H204" s="110">
        <f>H170+H173+H176+H179+H182+H185+H188+H191+H194+H197+H200+H203</f>
        <v>86348.63</v>
      </c>
      <c r="I204" s="112">
        <f>I170+I173+I176+I179+I182+I185+I188+I191+I194+I197+I203+I200</f>
        <v>180</v>
      </c>
      <c r="J204" s="112">
        <f>J170+J173+J176+J179+J182+J185+J188+J191+J194+J197+J203+J200</f>
        <v>86528.63</v>
      </c>
      <c r="K204" s="11"/>
    </row>
    <row r="205" spans="1:11" s="2" customFormat="1" ht="11.45" customHeight="1" x14ac:dyDescent="0.25">
      <c r="A205" s="99"/>
      <c r="B205" s="118" t="s">
        <v>50</v>
      </c>
      <c r="C205" s="109"/>
      <c r="D205" s="109"/>
      <c r="E205" s="109"/>
      <c r="F205" s="99"/>
      <c r="G205" s="107"/>
      <c r="H205" s="110"/>
      <c r="I205" s="112"/>
      <c r="J205" s="99"/>
    </row>
    <row r="206" spans="1:11" s="2" customFormat="1" ht="11.45" customHeight="1" x14ac:dyDescent="0.25">
      <c r="A206" s="99"/>
      <c r="B206" s="118" t="s">
        <v>49</v>
      </c>
      <c r="C206" s="97">
        <f>C169+C172+C175+C178+C181+C184+C187+C190+C193+C196+C199+C202</f>
        <v>12</v>
      </c>
      <c r="D206" s="97">
        <f t="shared" ref="D206:E206" si="22">D169+D172+D175+D181+D184+D187+D190+D193+D196+D199+D202</f>
        <v>61232</v>
      </c>
      <c r="E206" s="97">
        <f t="shared" si="22"/>
        <v>73205</v>
      </c>
      <c r="F206" s="99"/>
      <c r="G206" s="107">
        <f>G204</f>
        <v>6488.63</v>
      </c>
      <c r="H206" s="110">
        <f>H169+H172+H175+H178+H181+H184+H187+H190+H193+H196+H199+H202</f>
        <v>86348.63</v>
      </c>
      <c r="I206" s="106">
        <f>I172+I178+I193+I199</f>
        <v>180</v>
      </c>
      <c r="J206" s="106">
        <f>J169+J172+J175+J178+J181+J184+J187+J190+J193+J196+J199+J202</f>
        <v>86528.63</v>
      </c>
    </row>
    <row r="207" spans="1:11" ht="11.45" customHeight="1" x14ac:dyDescent="0.25">
      <c r="A207" s="172" t="s">
        <v>102</v>
      </c>
      <c r="B207" s="172"/>
      <c r="C207" s="172"/>
      <c r="D207" s="172"/>
      <c r="E207" s="172"/>
      <c r="F207" s="172"/>
      <c r="G207" s="172"/>
      <c r="H207" s="172"/>
      <c r="I207" s="172"/>
      <c r="J207" s="172"/>
    </row>
    <row r="208" spans="1:11" s="2" customFormat="1" ht="11.45" customHeight="1" x14ac:dyDescent="0.25">
      <c r="A208" s="99">
        <v>1</v>
      </c>
      <c r="B208" s="119" t="s">
        <v>73</v>
      </c>
      <c r="C208" s="120">
        <v>4.5</v>
      </c>
      <c r="D208" s="120">
        <v>3221</v>
      </c>
      <c r="E208" s="121">
        <v>6655</v>
      </c>
      <c r="F208" s="99"/>
      <c r="G208" s="121">
        <v>1164.6300000000001</v>
      </c>
      <c r="H208" s="107">
        <f>E208*C208+F208+G208</f>
        <v>31112.13</v>
      </c>
      <c r="I208" s="122"/>
      <c r="J208" s="107">
        <f>H208+I208</f>
        <v>31112.13</v>
      </c>
    </row>
    <row r="209" spans="1:10" s="2" customFormat="1" ht="4.5" customHeight="1" x14ac:dyDescent="0.25">
      <c r="A209" s="99"/>
      <c r="B209" s="123"/>
      <c r="C209" s="120"/>
      <c r="D209" s="120"/>
      <c r="E209" s="120"/>
      <c r="F209" s="99"/>
      <c r="G209" s="120"/>
      <c r="H209" s="99"/>
      <c r="I209" s="124"/>
      <c r="J209" s="99"/>
    </row>
    <row r="210" spans="1:10" s="2" customFormat="1" ht="11.45" customHeight="1" x14ac:dyDescent="0.25">
      <c r="A210" s="99">
        <v>2</v>
      </c>
      <c r="B210" s="123" t="s">
        <v>23</v>
      </c>
      <c r="C210" s="120">
        <v>3</v>
      </c>
      <c r="D210" s="120">
        <v>8322</v>
      </c>
      <c r="E210" s="121">
        <v>5500</v>
      </c>
      <c r="F210" s="99"/>
      <c r="G210" s="120"/>
      <c r="H210" s="99">
        <f>E210*C210+F210+G210</f>
        <v>16500</v>
      </c>
      <c r="I210" s="125">
        <v>3600</v>
      </c>
      <c r="J210" s="107">
        <f>H210+I210</f>
        <v>20100</v>
      </c>
    </row>
    <row r="211" spans="1:10" s="2" customFormat="1" ht="4.5" customHeight="1" x14ac:dyDescent="0.25">
      <c r="A211" s="99"/>
      <c r="B211" s="97"/>
      <c r="C211" s="120"/>
      <c r="D211" s="120"/>
      <c r="E211" s="120"/>
      <c r="F211" s="99"/>
      <c r="G211" s="120"/>
      <c r="H211" s="99"/>
      <c r="I211" s="124"/>
      <c r="J211" s="99"/>
    </row>
    <row r="212" spans="1:10" s="2" customFormat="1" ht="11.45" customHeight="1" x14ac:dyDescent="0.25">
      <c r="A212" s="99"/>
      <c r="B212" s="109" t="s">
        <v>7</v>
      </c>
      <c r="C212" s="109">
        <f>SUM(C208:C211)</f>
        <v>7.5</v>
      </c>
      <c r="D212" s="109"/>
      <c r="E212" s="110">
        <f>E208+E210</f>
        <v>12155</v>
      </c>
      <c r="F212" s="99"/>
      <c r="G212" s="110">
        <f>G208</f>
        <v>1164.6300000000001</v>
      </c>
      <c r="H212" s="113">
        <f>H208+H210</f>
        <v>47612.130000000005</v>
      </c>
      <c r="I212" s="126">
        <f>I210</f>
        <v>3600</v>
      </c>
      <c r="J212" s="113">
        <f>J208+J210</f>
        <v>51212.130000000005</v>
      </c>
    </row>
    <row r="213" spans="1:10" s="2" customFormat="1" ht="11.45" customHeight="1" x14ac:dyDescent="0.25">
      <c r="A213" s="99"/>
      <c r="B213" s="97" t="s">
        <v>8</v>
      </c>
      <c r="C213" s="97"/>
      <c r="D213" s="97"/>
      <c r="E213" s="97"/>
      <c r="F213" s="99"/>
      <c r="G213" s="97"/>
      <c r="H213" s="99"/>
      <c r="I213" s="124"/>
      <c r="J213" s="99"/>
    </row>
    <row r="214" spans="1:10" s="2" customFormat="1" ht="11.45" customHeight="1" x14ac:dyDescent="0.25">
      <c r="A214" s="99"/>
      <c r="B214" s="97" t="s">
        <v>9</v>
      </c>
      <c r="C214" s="97">
        <v>4.5</v>
      </c>
      <c r="D214" s="97"/>
      <c r="E214" s="121">
        <f>E208</f>
        <v>6655</v>
      </c>
      <c r="F214" s="99"/>
      <c r="G214" s="121">
        <f>G208</f>
        <v>1164.6300000000001</v>
      </c>
      <c r="H214" s="107">
        <f>H208</f>
        <v>31112.13</v>
      </c>
      <c r="I214" s="124"/>
      <c r="J214" s="99">
        <f>J208</f>
        <v>31112.13</v>
      </c>
    </row>
    <row r="215" spans="1:10" s="2" customFormat="1" ht="11.45" customHeight="1" x14ac:dyDescent="0.25">
      <c r="A215" s="99"/>
      <c r="B215" s="97" t="s">
        <v>10</v>
      </c>
      <c r="C215" s="97"/>
      <c r="D215" s="97"/>
      <c r="E215" s="97"/>
      <c r="F215" s="99"/>
      <c r="G215" s="97"/>
      <c r="H215" s="99">
        <f>H210</f>
        <v>16500</v>
      </c>
      <c r="I215" s="124"/>
      <c r="J215" s="99"/>
    </row>
    <row r="216" spans="1:10" s="2" customFormat="1" ht="11.45" customHeight="1" x14ac:dyDescent="0.25">
      <c r="A216" s="99"/>
      <c r="B216" s="97" t="s">
        <v>11</v>
      </c>
      <c r="C216" s="97">
        <f>C210</f>
        <v>3</v>
      </c>
      <c r="D216" s="97"/>
      <c r="E216" s="121">
        <f>E210</f>
        <v>5500</v>
      </c>
      <c r="F216" s="99"/>
      <c r="G216" s="99"/>
      <c r="H216" s="99"/>
      <c r="I216" s="122">
        <f>I212</f>
        <v>3600</v>
      </c>
      <c r="J216" s="107">
        <f>J210</f>
        <v>20100</v>
      </c>
    </row>
    <row r="217" spans="1:10" s="2" customFormat="1" ht="5.25" customHeight="1" x14ac:dyDescent="0.25">
      <c r="A217" s="90"/>
      <c r="B217" s="91"/>
      <c r="C217" s="91"/>
      <c r="D217" s="91"/>
      <c r="E217" s="92"/>
      <c r="F217" s="90"/>
      <c r="G217" s="90"/>
      <c r="H217" s="90"/>
      <c r="I217" s="93"/>
      <c r="J217" s="94"/>
    </row>
    <row r="218" spans="1:10" ht="42" customHeight="1" x14ac:dyDescent="0.25">
      <c r="A218" s="173" t="s">
        <v>82</v>
      </c>
      <c r="B218" s="174"/>
      <c r="C218" s="95" t="s">
        <v>30</v>
      </c>
      <c r="D218" s="95" t="s">
        <v>31</v>
      </c>
      <c r="E218" s="175" t="s">
        <v>87</v>
      </c>
      <c r="F218" s="169"/>
      <c r="G218" s="169"/>
      <c r="H218" s="176"/>
      <c r="I218" s="175" t="s">
        <v>90</v>
      </c>
      <c r="J218" s="177"/>
    </row>
    <row r="219" spans="1:10" ht="11.25" customHeight="1" x14ac:dyDescent="0.25">
      <c r="A219" s="169"/>
      <c r="B219" s="169"/>
      <c r="C219" s="37"/>
      <c r="D219" s="37"/>
      <c r="E219" s="75" t="s">
        <v>8</v>
      </c>
      <c r="F219" s="75" t="s">
        <v>25</v>
      </c>
      <c r="G219" s="75" t="s">
        <v>32</v>
      </c>
      <c r="H219" s="75" t="s">
        <v>33</v>
      </c>
      <c r="I219" s="134"/>
      <c r="J219" s="135"/>
    </row>
    <row r="220" spans="1:10" ht="13.5" customHeight="1" x14ac:dyDescent="0.25">
      <c r="A220" s="150" t="s">
        <v>62</v>
      </c>
      <c r="B220" s="150"/>
      <c r="C220" s="51"/>
      <c r="D220" s="51"/>
      <c r="E220" s="51"/>
      <c r="F220" s="51"/>
      <c r="G220" s="51"/>
      <c r="H220" s="37"/>
      <c r="I220" s="185">
        <f>I225+I234</f>
        <v>713196.97</v>
      </c>
      <c r="J220" s="135"/>
    </row>
    <row r="221" spans="1:10" ht="4.5" customHeight="1" x14ac:dyDescent="0.25">
      <c r="A221" s="184"/>
      <c r="B221" s="169"/>
      <c r="C221" s="169"/>
      <c r="D221" s="169"/>
      <c r="E221" s="169"/>
      <c r="F221" s="169"/>
      <c r="G221" s="169"/>
      <c r="H221" s="169"/>
      <c r="I221" s="169"/>
      <c r="J221" s="169"/>
    </row>
    <row r="222" spans="1:10" s="88" customFormat="1" ht="11.25" customHeight="1" x14ac:dyDescent="0.25">
      <c r="A222" s="89"/>
      <c r="B222" s="89"/>
      <c r="C222" s="87">
        <v>1</v>
      </c>
      <c r="D222" s="87"/>
      <c r="E222" s="87"/>
      <c r="F222" s="87"/>
      <c r="G222" s="87"/>
      <c r="H222" s="87"/>
      <c r="I222" s="188"/>
      <c r="J222" s="189"/>
    </row>
    <row r="223" spans="1:10" ht="13.5" customHeight="1" x14ac:dyDescent="0.25">
      <c r="A223" s="150" t="s">
        <v>45</v>
      </c>
      <c r="B223" s="150"/>
      <c r="C223" s="63"/>
      <c r="D223" s="63">
        <f>E223+F223+G223+H223</f>
        <v>5</v>
      </c>
      <c r="E223" s="63">
        <f>C24</f>
        <v>2</v>
      </c>
      <c r="F223" s="63">
        <f>C25</f>
        <v>1</v>
      </c>
      <c r="G223" s="63"/>
      <c r="H223" s="37">
        <f>C27</f>
        <v>2</v>
      </c>
      <c r="I223" s="186">
        <f>H23</f>
        <v>79780.25</v>
      </c>
      <c r="J223" s="135"/>
    </row>
    <row r="224" spans="1:10" ht="13.5" customHeight="1" x14ac:dyDescent="0.25">
      <c r="A224" s="191" t="s">
        <v>93</v>
      </c>
      <c r="B224" s="191"/>
      <c r="C224" s="63"/>
      <c r="D224" s="63">
        <f>E224+F224+G224+H224</f>
        <v>15</v>
      </c>
      <c r="E224" s="63">
        <f>C51</f>
        <v>0.5</v>
      </c>
      <c r="F224" s="63">
        <f>C52</f>
        <v>0.75</v>
      </c>
      <c r="G224" s="63"/>
      <c r="H224" s="63">
        <f>C54</f>
        <v>13.75</v>
      </c>
      <c r="I224" s="186">
        <f>J50</f>
        <v>109400</v>
      </c>
      <c r="J224" s="135"/>
    </row>
    <row r="225" spans="1:10" ht="13.5" customHeight="1" x14ac:dyDescent="0.25">
      <c r="A225" s="150" t="s">
        <v>34</v>
      </c>
      <c r="B225" s="150"/>
      <c r="C225" s="76"/>
      <c r="D225" s="76">
        <f>D224+D223</f>
        <v>20</v>
      </c>
      <c r="E225" s="76">
        <f>E224+E223</f>
        <v>2.5</v>
      </c>
      <c r="F225" s="76">
        <f>F224+F223</f>
        <v>1.75</v>
      </c>
      <c r="G225" s="76"/>
      <c r="H225" s="76">
        <f>H224+H223</f>
        <v>15.75</v>
      </c>
      <c r="I225" s="187">
        <f>I224+I223</f>
        <v>189180.25</v>
      </c>
      <c r="J225" s="137"/>
    </row>
    <row r="226" spans="1:10" ht="15" customHeight="1" x14ac:dyDescent="0.25">
      <c r="A226" s="150" t="s">
        <v>94</v>
      </c>
      <c r="B226" s="150"/>
      <c r="C226" s="139"/>
      <c r="D226" s="140"/>
      <c r="E226" s="140"/>
      <c r="F226" s="140"/>
      <c r="G226" s="140"/>
      <c r="H226" s="140"/>
      <c r="I226" s="140"/>
      <c r="J226" s="141"/>
    </row>
    <row r="227" spans="1:10" ht="15" customHeight="1" x14ac:dyDescent="0.25">
      <c r="A227" s="190" t="s">
        <v>124</v>
      </c>
      <c r="B227" s="190"/>
      <c r="C227" s="63">
        <v>1</v>
      </c>
      <c r="D227" s="63">
        <f t="shared" ref="D227:D233" si="23">E227+F227+G227+H227</f>
        <v>30</v>
      </c>
      <c r="E227" s="63">
        <f>C73</f>
        <v>10.75</v>
      </c>
      <c r="F227" s="63">
        <f>C74</f>
        <v>15.25</v>
      </c>
      <c r="G227" s="63">
        <f>C75</f>
        <v>2</v>
      </c>
      <c r="H227" s="63">
        <f>C76</f>
        <v>2</v>
      </c>
      <c r="I227" s="136">
        <f>J72</f>
        <v>278031.08</v>
      </c>
      <c r="J227" s="137"/>
    </row>
    <row r="228" spans="1:10" ht="15" customHeight="1" x14ac:dyDescent="0.25">
      <c r="A228" s="190" t="s">
        <v>81</v>
      </c>
      <c r="B228" s="190"/>
      <c r="C228" s="63">
        <v>1</v>
      </c>
      <c r="D228" s="63">
        <f t="shared" si="23"/>
        <v>8</v>
      </c>
      <c r="E228" s="63">
        <f>C163</f>
        <v>2</v>
      </c>
      <c r="F228" s="63">
        <f>C164</f>
        <v>3</v>
      </c>
      <c r="G228" s="63">
        <f>C165</f>
        <v>1</v>
      </c>
      <c r="H228" s="63">
        <f>C166</f>
        <v>2</v>
      </c>
      <c r="I228" s="136">
        <f>J162</f>
        <v>68836.19</v>
      </c>
      <c r="J228" s="137"/>
    </row>
    <row r="229" spans="1:10" ht="15" customHeight="1" x14ac:dyDescent="0.25">
      <c r="A229" s="190" t="s">
        <v>80</v>
      </c>
      <c r="B229" s="190"/>
      <c r="C229" s="63">
        <v>1</v>
      </c>
      <c r="D229" s="63">
        <f t="shared" si="23"/>
        <v>3.75</v>
      </c>
      <c r="E229" s="63">
        <f>C146</f>
        <v>1</v>
      </c>
      <c r="F229" s="63">
        <f>C147</f>
        <v>1.25</v>
      </c>
      <c r="G229" s="63">
        <f>C148</f>
        <v>0.5</v>
      </c>
      <c r="H229" s="63">
        <f>C149</f>
        <v>1</v>
      </c>
      <c r="I229" s="131">
        <f>J145</f>
        <v>30967.879999999997</v>
      </c>
      <c r="J229" s="137"/>
    </row>
    <row r="230" spans="1:10" ht="15" customHeight="1" x14ac:dyDescent="0.25">
      <c r="A230" s="190" t="s">
        <v>86</v>
      </c>
      <c r="B230" s="190"/>
      <c r="C230" s="63">
        <v>1</v>
      </c>
      <c r="D230" s="63">
        <f t="shared" si="23"/>
        <v>4.25</v>
      </c>
      <c r="E230" s="63">
        <f>C132</f>
        <v>1</v>
      </c>
      <c r="F230" s="63">
        <f>C133</f>
        <v>1.5</v>
      </c>
      <c r="G230" s="63">
        <f>C134</f>
        <v>0.75</v>
      </c>
      <c r="H230" s="63">
        <f>C135</f>
        <v>1</v>
      </c>
      <c r="I230" s="136">
        <f>J131</f>
        <v>36206.19</v>
      </c>
      <c r="J230" s="137"/>
    </row>
    <row r="231" spans="1:10" ht="15" customHeight="1" x14ac:dyDescent="0.25">
      <c r="A231" s="190" t="s">
        <v>79</v>
      </c>
      <c r="B231" s="190"/>
      <c r="C231" s="63">
        <v>1</v>
      </c>
      <c r="D231" s="63">
        <f t="shared" si="23"/>
        <v>4</v>
      </c>
      <c r="E231" s="63">
        <f>C117</f>
        <v>1</v>
      </c>
      <c r="F231" s="63">
        <f>C118</f>
        <v>1.5</v>
      </c>
      <c r="G231" s="63">
        <f>C119</f>
        <v>0.5</v>
      </c>
      <c r="H231" s="63">
        <f>C120</f>
        <v>1</v>
      </c>
      <c r="I231" s="136">
        <f>J116</f>
        <v>31531.629999999997</v>
      </c>
      <c r="J231" s="137"/>
    </row>
    <row r="232" spans="1:10" ht="15" customHeight="1" x14ac:dyDescent="0.25">
      <c r="A232" s="190" t="s">
        <v>76</v>
      </c>
      <c r="B232" s="190"/>
      <c r="C232" s="63">
        <v>1</v>
      </c>
      <c r="D232" s="63">
        <f t="shared" si="23"/>
        <v>4.5</v>
      </c>
      <c r="E232" s="63">
        <f>C88</f>
        <v>1</v>
      </c>
      <c r="F232" s="63">
        <f>C89</f>
        <v>1.5</v>
      </c>
      <c r="G232" s="63">
        <f>C90</f>
        <v>1</v>
      </c>
      <c r="H232" s="63">
        <f>C91</f>
        <v>1</v>
      </c>
      <c r="I232" s="136">
        <f>J87</f>
        <v>37427.5</v>
      </c>
      <c r="J232" s="137"/>
    </row>
    <row r="233" spans="1:10" ht="15" customHeight="1" x14ac:dyDescent="0.25">
      <c r="A233" s="190" t="s">
        <v>78</v>
      </c>
      <c r="B233" s="190"/>
      <c r="C233" s="63">
        <v>1</v>
      </c>
      <c r="D233" s="63">
        <f t="shared" si="23"/>
        <v>5</v>
      </c>
      <c r="E233" s="63">
        <f>C104</f>
        <v>1</v>
      </c>
      <c r="F233" s="63">
        <f>C105</f>
        <v>1.5</v>
      </c>
      <c r="G233" s="63">
        <f>C106</f>
        <v>1</v>
      </c>
      <c r="H233" s="63">
        <f>C107</f>
        <v>1.5</v>
      </c>
      <c r="I233" s="136">
        <f>J103</f>
        <v>41016.25</v>
      </c>
      <c r="J233" s="137"/>
    </row>
    <row r="234" spans="1:10" ht="13.5" customHeight="1" x14ac:dyDescent="0.25">
      <c r="A234" s="192" t="s">
        <v>95</v>
      </c>
      <c r="B234" s="192"/>
      <c r="C234" s="76">
        <f>SUM(C227:C233)</f>
        <v>7</v>
      </c>
      <c r="D234" s="76">
        <f>D227+D228+D229+D230+D231+D232+D233</f>
        <v>59.5</v>
      </c>
      <c r="E234" s="76">
        <f>E227+E228+E229+E230+E231+E232+E233</f>
        <v>17.75</v>
      </c>
      <c r="F234" s="76">
        <f>F233+F232+F231+F230+F229+F228+F227</f>
        <v>25.5</v>
      </c>
      <c r="G234" s="76">
        <f>G227+G228+G229+G230+G231+G232+G233</f>
        <v>6.75</v>
      </c>
      <c r="H234" s="76">
        <f>H233+H232+H231+H230+H229+H228+H227</f>
        <v>9.5</v>
      </c>
      <c r="I234" s="133">
        <f>I227+I228+I229+I230+I231+I232+I233</f>
        <v>524016.72000000003</v>
      </c>
      <c r="J234" s="132"/>
    </row>
    <row r="235" spans="1:10" ht="13.5" customHeight="1" x14ac:dyDescent="0.25">
      <c r="A235" s="193" t="s">
        <v>63</v>
      </c>
      <c r="B235" s="193"/>
      <c r="C235" s="77"/>
      <c r="D235" s="77">
        <f>D236+D237</f>
        <v>19.5</v>
      </c>
      <c r="E235" s="77"/>
      <c r="F235" s="77">
        <f>F236+F237</f>
        <v>16.5</v>
      </c>
      <c r="G235" s="77">
        <f>G236+G237</f>
        <v>0</v>
      </c>
      <c r="H235" s="77">
        <f>H236+H237</f>
        <v>3</v>
      </c>
      <c r="I235" s="138">
        <f>I236+I237</f>
        <v>137740.76</v>
      </c>
      <c r="J235" s="132"/>
    </row>
    <row r="236" spans="1:10" ht="13.5" customHeight="1" x14ac:dyDescent="0.25">
      <c r="A236" s="191" t="s">
        <v>103</v>
      </c>
      <c r="B236" s="191"/>
      <c r="C236" s="63">
        <v>1</v>
      </c>
      <c r="D236" s="63">
        <f>E236+F236+G236+H236</f>
        <v>7.5</v>
      </c>
      <c r="E236" s="63"/>
      <c r="F236" s="63">
        <f>C214</f>
        <v>4.5</v>
      </c>
      <c r="G236" s="63"/>
      <c r="H236" s="63">
        <f>C216</f>
        <v>3</v>
      </c>
      <c r="I236" s="131">
        <f>J212</f>
        <v>51212.130000000005</v>
      </c>
      <c r="J236" s="132"/>
    </row>
    <row r="237" spans="1:10" ht="13.5" customHeight="1" x14ac:dyDescent="0.25">
      <c r="A237" s="191" t="s">
        <v>88</v>
      </c>
      <c r="B237" s="191"/>
      <c r="C237" s="63">
        <v>31</v>
      </c>
      <c r="D237" s="63">
        <f>C204</f>
        <v>12</v>
      </c>
      <c r="E237" s="63"/>
      <c r="F237" s="63">
        <f>C206</f>
        <v>12</v>
      </c>
      <c r="G237" s="63"/>
      <c r="H237" s="63"/>
      <c r="I237" s="131">
        <f>J204</f>
        <v>86528.63</v>
      </c>
      <c r="J237" s="132"/>
    </row>
    <row r="238" spans="1:10" ht="4.5" customHeight="1" x14ac:dyDescent="0.25">
      <c r="A238" s="169"/>
      <c r="B238" s="169"/>
      <c r="C238" s="63"/>
      <c r="D238" s="63"/>
      <c r="E238" s="63"/>
      <c r="F238" s="63"/>
      <c r="G238" s="63"/>
      <c r="H238" s="63"/>
      <c r="I238" s="131"/>
      <c r="J238" s="132"/>
    </row>
    <row r="239" spans="1:10" ht="13.5" customHeight="1" x14ac:dyDescent="0.25">
      <c r="A239" s="194" t="s">
        <v>89</v>
      </c>
      <c r="B239" s="194"/>
      <c r="C239" s="78"/>
      <c r="D239" s="78">
        <f>D235+D234+D225</f>
        <v>99</v>
      </c>
      <c r="E239" s="78">
        <f>E235+E234+E225</f>
        <v>20.25</v>
      </c>
      <c r="F239" s="78">
        <f>F235+F234+F225</f>
        <v>43.75</v>
      </c>
      <c r="G239" s="78">
        <f>G235+G234+G225</f>
        <v>6.75</v>
      </c>
      <c r="H239" s="52">
        <f>H235+H234+H225</f>
        <v>28.25</v>
      </c>
      <c r="I239" s="133">
        <f>I235+I220</f>
        <v>850937.73</v>
      </c>
      <c r="J239" s="132"/>
    </row>
    <row r="240" spans="1:10" ht="13.5" customHeight="1" x14ac:dyDescent="0.25"/>
    <row r="241" spans="2:9" x14ac:dyDescent="0.25">
      <c r="C241" s="96" t="s">
        <v>12</v>
      </c>
      <c r="D241" s="82"/>
      <c r="E241" s="127" t="s">
        <v>101</v>
      </c>
      <c r="F241" s="127"/>
      <c r="G241" s="127"/>
      <c r="H241" s="127"/>
      <c r="I241" s="127"/>
    </row>
    <row r="242" spans="2:9" x14ac:dyDescent="0.25">
      <c r="B242" s="83"/>
      <c r="C242" s="80" t="s">
        <v>115</v>
      </c>
      <c r="D242" s="82"/>
      <c r="E242" s="128" t="s">
        <v>101</v>
      </c>
      <c r="F242" s="128"/>
      <c r="G242" s="128"/>
      <c r="H242" s="128"/>
      <c r="I242" s="128"/>
    </row>
    <row r="243" spans="2:9" x14ac:dyDescent="0.25">
      <c r="C243" s="81"/>
      <c r="D243" s="81"/>
    </row>
    <row r="244" spans="2:9" x14ac:dyDescent="0.25">
      <c r="B244" s="84"/>
      <c r="C244" s="84"/>
      <c r="D244" s="84"/>
      <c r="E244" s="84"/>
      <c r="F244" s="84"/>
      <c r="G244" s="84"/>
      <c r="H244" s="84"/>
      <c r="I244" s="84"/>
    </row>
  </sheetData>
  <mergeCells count="85">
    <mergeCell ref="A235:B235"/>
    <mergeCell ref="A236:B236"/>
    <mergeCell ref="A237:B237"/>
    <mergeCell ref="A238:B238"/>
    <mergeCell ref="A239:B239"/>
    <mergeCell ref="A230:B230"/>
    <mergeCell ref="A231:B231"/>
    <mergeCell ref="A232:B232"/>
    <mergeCell ref="A234:B234"/>
    <mergeCell ref="A233:B233"/>
    <mergeCell ref="A227:B227"/>
    <mergeCell ref="A228:B228"/>
    <mergeCell ref="A229:B229"/>
    <mergeCell ref="A224:B224"/>
    <mergeCell ref="A225:B225"/>
    <mergeCell ref="A220:B220"/>
    <mergeCell ref="A223:B223"/>
    <mergeCell ref="A226:B226"/>
    <mergeCell ref="A221:J221"/>
    <mergeCell ref="I220:J220"/>
    <mergeCell ref="I223:J223"/>
    <mergeCell ref="I224:J224"/>
    <mergeCell ref="I225:J225"/>
    <mergeCell ref="I222:J222"/>
    <mergeCell ref="A219:B219"/>
    <mergeCell ref="A167:J167"/>
    <mergeCell ref="A207:J207"/>
    <mergeCell ref="A218:B218"/>
    <mergeCell ref="E218:H218"/>
    <mergeCell ref="I218:J218"/>
    <mergeCell ref="C171:J171"/>
    <mergeCell ref="C183:J183"/>
    <mergeCell ref="C201:J201"/>
    <mergeCell ref="A92:J92"/>
    <mergeCell ref="A108:J108"/>
    <mergeCell ref="A136:J136"/>
    <mergeCell ref="A150:J150"/>
    <mergeCell ref="A121:J121"/>
    <mergeCell ref="A56:J56"/>
    <mergeCell ref="A77:J77"/>
    <mergeCell ref="F9:G9"/>
    <mergeCell ref="G10:G12"/>
    <mergeCell ref="F10:F12"/>
    <mergeCell ref="J9:J13"/>
    <mergeCell ref="A28:J28"/>
    <mergeCell ref="I9:I13"/>
    <mergeCell ref="H9:H13"/>
    <mergeCell ref="D9:D13"/>
    <mergeCell ref="A15:J15"/>
    <mergeCell ref="A16:J16"/>
    <mergeCell ref="A55:J55"/>
    <mergeCell ref="G1:J1"/>
    <mergeCell ref="G2:J2"/>
    <mergeCell ref="G3:J3"/>
    <mergeCell ref="G4:J4"/>
    <mergeCell ref="G5:J5"/>
    <mergeCell ref="G6:J6"/>
    <mergeCell ref="A7:H7"/>
    <mergeCell ref="A9:A13"/>
    <mergeCell ref="B9:B13"/>
    <mergeCell ref="C9:C13"/>
    <mergeCell ref="E9:E13"/>
    <mergeCell ref="B8:H8"/>
    <mergeCell ref="I235:J235"/>
    <mergeCell ref="I227:J227"/>
    <mergeCell ref="C226:J226"/>
    <mergeCell ref="I228:J228"/>
    <mergeCell ref="I229:J229"/>
    <mergeCell ref="I230:J230"/>
    <mergeCell ref="E241:I241"/>
    <mergeCell ref="E242:I242"/>
    <mergeCell ref="B1:E1"/>
    <mergeCell ref="B2:E2"/>
    <mergeCell ref="B3:E3"/>
    <mergeCell ref="B4:E4"/>
    <mergeCell ref="B5:E5"/>
    <mergeCell ref="I236:J236"/>
    <mergeCell ref="I237:J237"/>
    <mergeCell ref="I238:J238"/>
    <mergeCell ref="I239:J239"/>
    <mergeCell ref="I219:J219"/>
    <mergeCell ref="I231:J231"/>
    <mergeCell ref="I232:J232"/>
    <mergeCell ref="I233:J233"/>
    <mergeCell ref="I234:J234"/>
  </mergeCells>
  <pageMargins left="0.70866141732283472" right="0.70866141732283472" top="0.35433070866141736" bottom="0.35433070866141736" header="0.31496062992125984" footer="0.31496062992125984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8" sqref="J18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керівний склад</vt:lpstr>
      <vt:lpstr>Лист2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2018-11-20T04:17:53Z</cp:lastPrinted>
  <dcterms:created xsi:type="dcterms:W3CDTF">2006-09-16T00:00:00Z</dcterms:created>
  <dcterms:modified xsi:type="dcterms:W3CDTF">2023-02-16T12:34:37Z</dcterms:modified>
</cp:coreProperties>
</file>