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ерівний склад" sheetId="60" r:id="rId1"/>
    <sheet name="Лист2" sheetId="78" r:id="rId2"/>
    <sheet name="Лист1" sheetId="77" r:id="rId3"/>
  </sheets>
  <calcPr calcId="152511"/>
</workbook>
</file>

<file path=xl/calcChain.xml><?xml version="1.0" encoding="utf-8"?>
<calcChain xmlns="http://schemas.openxmlformats.org/spreadsheetml/2006/main">
  <c r="C269" i="60" l="1"/>
  <c r="E269" i="60"/>
  <c r="E247" i="60"/>
  <c r="G300" i="60" l="1"/>
  <c r="E268" i="60"/>
  <c r="C268" i="60"/>
  <c r="F300" i="60" s="1"/>
  <c r="D300" i="60" s="1"/>
  <c r="E265" i="60"/>
  <c r="C265" i="60"/>
  <c r="G264" i="60"/>
  <c r="G265" i="60" s="1"/>
  <c r="J262" i="60"/>
  <c r="E262" i="60"/>
  <c r="G261" i="60"/>
  <c r="G262" i="60" s="1"/>
  <c r="G259" i="60"/>
  <c r="E259" i="60"/>
  <c r="C259" i="60"/>
  <c r="H258" i="60"/>
  <c r="H259" i="60" s="1"/>
  <c r="J259" i="60" s="1"/>
  <c r="E256" i="60"/>
  <c r="C256" i="60"/>
  <c r="G255" i="60"/>
  <c r="G256" i="60" s="1"/>
  <c r="E253" i="60"/>
  <c r="C253" i="60"/>
  <c r="H252" i="60"/>
  <c r="H253" i="60" s="1"/>
  <c r="J253" i="60" s="1"/>
  <c r="E250" i="60"/>
  <c r="C250" i="60"/>
  <c r="G249" i="60"/>
  <c r="G250" i="60" s="1"/>
  <c r="I247" i="60"/>
  <c r="C247" i="60"/>
  <c r="H247" i="60"/>
  <c r="J246" i="60"/>
  <c r="H244" i="60"/>
  <c r="J244" i="60" s="1"/>
  <c r="E244" i="60"/>
  <c r="C244" i="60"/>
  <c r="J243" i="60"/>
  <c r="G243" i="60"/>
  <c r="G244" i="60" s="1"/>
  <c r="J242" i="60"/>
  <c r="E241" i="60"/>
  <c r="C241" i="60"/>
  <c r="G240" i="60"/>
  <c r="G241" i="60" s="1"/>
  <c r="E238" i="60"/>
  <c r="C238" i="60"/>
  <c r="G237" i="60"/>
  <c r="G238" i="60" s="1"/>
  <c r="I235" i="60"/>
  <c r="E235" i="60"/>
  <c r="C235" i="60"/>
  <c r="H234" i="60"/>
  <c r="H235" i="60" s="1"/>
  <c r="I232" i="60"/>
  <c r="E232" i="60"/>
  <c r="C232" i="60"/>
  <c r="G231" i="60"/>
  <c r="G232" i="60" s="1"/>
  <c r="H230" i="60"/>
  <c r="J230" i="60" s="1"/>
  <c r="I228" i="60"/>
  <c r="E228" i="60"/>
  <c r="C228" i="60"/>
  <c r="H227" i="60"/>
  <c r="H269" i="60" s="1"/>
  <c r="G226" i="60"/>
  <c r="G228" i="60" s="1"/>
  <c r="E224" i="60"/>
  <c r="C224" i="60"/>
  <c r="H223" i="60"/>
  <c r="H224" i="60" s="1"/>
  <c r="J224" i="60" s="1"/>
  <c r="I221" i="60"/>
  <c r="E221" i="60"/>
  <c r="C221" i="60"/>
  <c r="H220" i="60"/>
  <c r="H221" i="60" s="1"/>
  <c r="E218" i="60"/>
  <c r="C218" i="60"/>
  <c r="G217" i="60"/>
  <c r="G218" i="60" s="1"/>
  <c r="G215" i="60"/>
  <c r="E215" i="60"/>
  <c r="C215" i="60"/>
  <c r="H214" i="60"/>
  <c r="H215" i="60" s="1"/>
  <c r="J215" i="60" s="1"/>
  <c r="E212" i="60"/>
  <c r="C212" i="60"/>
  <c r="G211" i="60"/>
  <c r="G212" i="60" s="1"/>
  <c r="E209" i="60"/>
  <c r="C209" i="60"/>
  <c r="G208" i="60"/>
  <c r="G209" i="60" s="1"/>
  <c r="E206" i="60"/>
  <c r="C206" i="60"/>
  <c r="G205" i="60"/>
  <c r="G206" i="60" s="1"/>
  <c r="G203" i="60"/>
  <c r="E203" i="60"/>
  <c r="C203" i="60"/>
  <c r="H202" i="60"/>
  <c r="H203" i="60" s="1"/>
  <c r="J203" i="60" s="1"/>
  <c r="E200" i="60"/>
  <c r="C200" i="60"/>
  <c r="G199" i="60"/>
  <c r="G200" i="60" s="1"/>
  <c r="E197" i="60"/>
  <c r="C197" i="60"/>
  <c r="G196" i="60"/>
  <c r="G197" i="60" s="1"/>
  <c r="E194" i="60"/>
  <c r="C194" i="60"/>
  <c r="G193" i="60"/>
  <c r="G194" i="60" s="1"/>
  <c r="E191" i="60"/>
  <c r="C191" i="60"/>
  <c r="H190" i="60"/>
  <c r="H191" i="60" s="1"/>
  <c r="J191" i="60" s="1"/>
  <c r="E188" i="60"/>
  <c r="C188" i="60"/>
  <c r="G187" i="60"/>
  <c r="G188" i="60" s="1"/>
  <c r="E185" i="60"/>
  <c r="C185" i="60"/>
  <c r="H184" i="60"/>
  <c r="J184" i="60" s="1"/>
  <c r="I182" i="60"/>
  <c r="E182" i="60"/>
  <c r="C182" i="60"/>
  <c r="H181" i="60"/>
  <c r="H182" i="60" s="1"/>
  <c r="E179" i="60"/>
  <c r="C179" i="60"/>
  <c r="H178" i="60"/>
  <c r="J178" i="60" s="1"/>
  <c r="I176" i="60"/>
  <c r="E176" i="60"/>
  <c r="C176" i="60"/>
  <c r="H175" i="60"/>
  <c r="H176" i="60" s="1"/>
  <c r="E173" i="60"/>
  <c r="E266" i="60" s="1"/>
  <c r="C173" i="60"/>
  <c r="H172" i="60"/>
  <c r="J172" i="60" s="1"/>
  <c r="H271" i="60"/>
  <c r="J271" i="60" s="1"/>
  <c r="H273" i="60"/>
  <c r="J273" i="60" s="1"/>
  <c r="J279" i="60" s="1"/>
  <c r="C275" i="60"/>
  <c r="E275" i="60"/>
  <c r="G275" i="60"/>
  <c r="I275" i="60"/>
  <c r="I279" i="60" s="1"/>
  <c r="E277" i="60"/>
  <c r="G277" i="60"/>
  <c r="E279" i="60"/>
  <c r="E286" i="60"/>
  <c r="F286" i="60"/>
  <c r="H286" i="60"/>
  <c r="C266" i="60" l="1"/>
  <c r="J221" i="60"/>
  <c r="J176" i="60"/>
  <c r="J202" i="60"/>
  <c r="J220" i="60"/>
  <c r="H237" i="60"/>
  <c r="H238" i="60" s="1"/>
  <c r="J238" i="60" s="1"/>
  <c r="H249" i="60"/>
  <c r="H250" i="60" s="1"/>
  <c r="J250" i="60" s="1"/>
  <c r="J258" i="60"/>
  <c r="D286" i="60"/>
  <c r="J175" i="60"/>
  <c r="H185" i="60"/>
  <c r="J185" i="60" s="1"/>
  <c r="H187" i="60"/>
  <c r="J187" i="60" s="1"/>
  <c r="H196" i="60"/>
  <c r="H197" i="60" s="1"/>
  <c r="J197" i="60" s="1"/>
  <c r="H231" i="60"/>
  <c r="J231" i="60" s="1"/>
  <c r="J232" i="60" s="1"/>
  <c r="J277" i="60"/>
  <c r="J275" i="60"/>
  <c r="H275" i="60"/>
  <c r="I266" i="60"/>
  <c r="H179" i="60"/>
  <c r="J179" i="60" s="1"/>
  <c r="J182" i="60"/>
  <c r="J190" i="60"/>
  <c r="H193" i="60"/>
  <c r="J193" i="60" s="1"/>
  <c r="H194" i="60"/>
  <c r="J194" i="60" s="1"/>
  <c r="H199" i="60"/>
  <c r="H200" i="60" s="1"/>
  <c r="J200" i="60" s="1"/>
  <c r="H217" i="60"/>
  <c r="H218" i="60" s="1"/>
  <c r="J218" i="60" s="1"/>
  <c r="J227" i="60"/>
  <c r="J269" i="60" s="1"/>
  <c r="J235" i="60"/>
  <c r="H240" i="60"/>
  <c r="H241" i="60" s="1"/>
  <c r="J241" i="60" s="1"/>
  <c r="J252" i="60"/>
  <c r="H255" i="60"/>
  <c r="H256" i="60" s="1"/>
  <c r="J256" i="60" s="1"/>
  <c r="H188" i="60"/>
  <c r="J188" i="60" s="1"/>
  <c r="G266" i="60"/>
  <c r="G268" i="60" s="1"/>
  <c r="H173" i="60"/>
  <c r="J181" i="60"/>
  <c r="J196" i="60"/>
  <c r="H205" i="60"/>
  <c r="H208" i="60"/>
  <c r="H211" i="60"/>
  <c r="J214" i="60"/>
  <c r="J223" i="60"/>
  <c r="H226" i="60"/>
  <c r="J234" i="60"/>
  <c r="J247" i="60"/>
  <c r="J249" i="60"/>
  <c r="H261" i="60"/>
  <c r="J261" i="60" s="1"/>
  <c r="H264" i="60"/>
  <c r="H232" i="60" l="1"/>
  <c r="J237" i="60"/>
  <c r="J199" i="60"/>
  <c r="J240" i="60"/>
  <c r="J255" i="60"/>
  <c r="J217" i="60"/>
  <c r="H265" i="60"/>
  <c r="J264" i="60"/>
  <c r="H228" i="60"/>
  <c r="J228" i="60" s="1"/>
  <c r="J226" i="60"/>
  <c r="H212" i="60"/>
  <c r="J212" i="60" s="1"/>
  <c r="J211" i="60"/>
  <c r="H206" i="60"/>
  <c r="J206" i="60" s="1"/>
  <c r="J205" i="60"/>
  <c r="J173" i="60"/>
  <c r="H209" i="60"/>
  <c r="J209" i="60" s="1"/>
  <c r="J208" i="60"/>
  <c r="H268" i="60"/>
  <c r="H266" i="60" l="1"/>
  <c r="J268" i="60"/>
  <c r="J265" i="60"/>
  <c r="J266" i="60" s="1"/>
  <c r="I300" i="60" s="1"/>
  <c r="C167" i="60" l="1"/>
  <c r="C166" i="60"/>
  <c r="C151" i="60"/>
  <c r="C150" i="60"/>
  <c r="I134" i="60"/>
  <c r="I138" i="60"/>
  <c r="E138" i="60"/>
  <c r="C138" i="60"/>
  <c r="I123" i="60"/>
  <c r="I119" i="60"/>
  <c r="E123" i="60"/>
  <c r="C121" i="60"/>
  <c r="C122" i="60"/>
  <c r="C123" i="60"/>
  <c r="C107" i="60" l="1"/>
  <c r="I94" i="60"/>
  <c r="E94" i="60"/>
  <c r="G77" i="60"/>
  <c r="G76" i="60"/>
  <c r="E76" i="60"/>
  <c r="C77" i="60"/>
  <c r="C76" i="60"/>
  <c r="C57" i="60" l="1"/>
  <c r="H287" i="60" s="1"/>
  <c r="H288" i="60" s="1"/>
  <c r="H50" i="60"/>
  <c r="J50" i="60" s="1"/>
  <c r="C169" i="60" l="1"/>
  <c r="H291" i="60" l="1"/>
  <c r="E79" i="60" l="1"/>
  <c r="E78" i="60"/>
  <c r="H70" i="60"/>
  <c r="H68" i="60"/>
  <c r="H67" i="60"/>
  <c r="H66" i="60"/>
  <c r="H36" i="60"/>
  <c r="H142" i="60" l="1"/>
  <c r="J142" i="60" s="1"/>
  <c r="I108" i="60"/>
  <c r="I92" i="60"/>
  <c r="I79" i="60"/>
  <c r="I78" i="60"/>
  <c r="I169" i="60" l="1"/>
  <c r="E169" i="60"/>
  <c r="C119" i="60"/>
  <c r="C297" i="60" l="1"/>
  <c r="I57" i="60"/>
  <c r="H31" i="60"/>
  <c r="H32" i="60"/>
  <c r="H33" i="60"/>
  <c r="H34" i="60"/>
  <c r="H35" i="60"/>
  <c r="H54" i="60" s="1"/>
  <c r="H37" i="60"/>
  <c r="H38" i="60"/>
  <c r="H39" i="60"/>
  <c r="H40" i="60"/>
  <c r="H41" i="60"/>
  <c r="H42" i="60"/>
  <c r="H43" i="60"/>
  <c r="H44" i="60"/>
  <c r="H45" i="60"/>
  <c r="H46" i="60"/>
  <c r="H47" i="60"/>
  <c r="H48" i="60"/>
  <c r="H49" i="60"/>
  <c r="H51" i="60"/>
  <c r="H29" i="60"/>
  <c r="I53" i="60"/>
  <c r="G53" i="60"/>
  <c r="E53" i="60"/>
  <c r="H55" i="60" l="1"/>
  <c r="C55" i="60" l="1"/>
  <c r="F287" i="60" s="1"/>
  <c r="F288" i="60" s="1"/>
  <c r="C54" i="60"/>
  <c r="E287" i="60" s="1"/>
  <c r="C53" i="60"/>
  <c r="E27" i="60"/>
  <c r="G25" i="60"/>
  <c r="E25" i="60"/>
  <c r="H20" i="60"/>
  <c r="H25" i="60" s="1"/>
  <c r="H19" i="60"/>
  <c r="J19" i="60" s="1"/>
  <c r="E23" i="60"/>
  <c r="D287" i="60" l="1"/>
  <c r="D288" i="60" s="1"/>
  <c r="E288" i="60"/>
  <c r="J20" i="60"/>
  <c r="J25" i="60"/>
  <c r="H81" i="60"/>
  <c r="H73" i="60"/>
  <c r="H91" i="60" l="1"/>
  <c r="I299" i="60" l="1"/>
  <c r="I298" i="60" s="1"/>
  <c r="I168" i="60" l="1"/>
  <c r="I165" i="60"/>
  <c r="H156" i="60"/>
  <c r="J156" i="60" s="1"/>
  <c r="H157" i="60"/>
  <c r="J157" i="60" s="1"/>
  <c r="H159" i="60"/>
  <c r="J159" i="60" s="1"/>
  <c r="H161" i="60"/>
  <c r="J161" i="60" s="1"/>
  <c r="H162" i="60"/>
  <c r="H163" i="60"/>
  <c r="J163" i="60" s="1"/>
  <c r="H154" i="60"/>
  <c r="J154" i="60" s="1"/>
  <c r="I137" i="60"/>
  <c r="I152" i="60"/>
  <c r="I151" i="60"/>
  <c r="I148" i="60"/>
  <c r="H144" i="60"/>
  <c r="J144" i="60" s="1"/>
  <c r="H146" i="60"/>
  <c r="J146" i="60" s="1"/>
  <c r="H140" i="60"/>
  <c r="J140" i="60" s="1"/>
  <c r="H127" i="60"/>
  <c r="J127" i="60" s="1"/>
  <c r="H128" i="60"/>
  <c r="J128" i="60" s="1"/>
  <c r="H130" i="60"/>
  <c r="J130" i="60" s="1"/>
  <c r="H132" i="60"/>
  <c r="H125" i="60"/>
  <c r="J125" i="60" s="1"/>
  <c r="H116" i="60"/>
  <c r="H112" i="60"/>
  <c r="H30" i="60"/>
  <c r="J40" i="60"/>
  <c r="J31" i="60"/>
  <c r="I122" i="60"/>
  <c r="J132" i="60" l="1"/>
  <c r="H138" i="60"/>
  <c r="J162" i="60"/>
  <c r="H169" i="60"/>
  <c r="H53" i="60"/>
  <c r="J53" i="60" s="1"/>
  <c r="I287" i="60" s="1"/>
  <c r="H57" i="60"/>
  <c r="H114" i="60"/>
  <c r="J114" i="60" s="1"/>
  <c r="J116" i="60"/>
  <c r="H118" i="60"/>
  <c r="H123" i="60" s="1"/>
  <c r="J112" i="60"/>
  <c r="I109" i="60"/>
  <c r="I106" i="60"/>
  <c r="H98" i="60"/>
  <c r="J98" i="60" s="1"/>
  <c r="H99" i="60"/>
  <c r="J99" i="60" s="1"/>
  <c r="H101" i="60"/>
  <c r="J101" i="60" s="1"/>
  <c r="H103" i="60"/>
  <c r="J103" i="60" s="1"/>
  <c r="H104" i="60"/>
  <c r="J104" i="60" s="1"/>
  <c r="H96" i="60"/>
  <c r="J96" i="60" s="1"/>
  <c r="J91" i="60"/>
  <c r="I90" i="60"/>
  <c r="H83" i="60"/>
  <c r="H84" i="60"/>
  <c r="J84" i="60" s="1"/>
  <c r="H86" i="60"/>
  <c r="H93" i="60" s="1"/>
  <c r="H88" i="60"/>
  <c r="J81" i="60"/>
  <c r="I75" i="60"/>
  <c r="J73" i="60"/>
  <c r="H72" i="60"/>
  <c r="J72" i="60" s="1"/>
  <c r="J70" i="60"/>
  <c r="J66" i="60"/>
  <c r="J67" i="60"/>
  <c r="J68" i="60"/>
  <c r="H65" i="60"/>
  <c r="H62" i="60"/>
  <c r="J62" i="60" s="1"/>
  <c r="H63" i="60"/>
  <c r="J63" i="60" s="1"/>
  <c r="H61" i="60"/>
  <c r="J51" i="60"/>
  <c r="J30" i="60"/>
  <c r="J37" i="60"/>
  <c r="J38" i="60"/>
  <c r="J39" i="60"/>
  <c r="J41" i="60"/>
  <c r="J42" i="60"/>
  <c r="J43" i="60"/>
  <c r="J44" i="60"/>
  <c r="J45" i="60"/>
  <c r="J46" i="60"/>
  <c r="J47" i="60"/>
  <c r="J48" i="60"/>
  <c r="J49" i="60"/>
  <c r="J33" i="60"/>
  <c r="J34" i="60"/>
  <c r="J36" i="60"/>
  <c r="J55" i="60" s="1"/>
  <c r="H21" i="60"/>
  <c r="H27" i="60" s="1"/>
  <c r="H290" i="60"/>
  <c r="H292" i="60"/>
  <c r="H293" i="60"/>
  <c r="H294" i="60"/>
  <c r="H295" i="60"/>
  <c r="H296" i="60"/>
  <c r="H299" i="60"/>
  <c r="H298" i="60" s="1"/>
  <c r="H136" i="60"/>
  <c r="J136" i="60" s="1"/>
  <c r="H76" i="60" l="1"/>
  <c r="J88" i="60"/>
  <c r="H94" i="60"/>
  <c r="J94" i="60" s="1"/>
  <c r="H90" i="60"/>
  <c r="J86" i="60"/>
  <c r="J61" i="60"/>
  <c r="J76" i="60" s="1"/>
  <c r="J83" i="60"/>
  <c r="H92" i="60"/>
  <c r="J92" i="60" s="1"/>
  <c r="J118" i="60"/>
  <c r="J123" i="60"/>
  <c r="H297" i="60"/>
  <c r="H302" i="60" s="1"/>
  <c r="J32" i="60"/>
  <c r="J21" i="60"/>
  <c r="J27" i="60" s="1"/>
  <c r="J65" i="60"/>
  <c r="H77" i="60"/>
  <c r="J35" i="60"/>
  <c r="J54" i="60" s="1"/>
  <c r="H75" i="60"/>
  <c r="J75" i="60" s="1"/>
  <c r="I290" i="60" s="1"/>
  <c r="J29" i="60"/>
  <c r="F299" i="60"/>
  <c r="D299" i="60" s="1"/>
  <c r="G296" i="60"/>
  <c r="F296" i="60"/>
  <c r="E296" i="60"/>
  <c r="G295" i="60"/>
  <c r="F295" i="60"/>
  <c r="E295" i="60"/>
  <c r="G294" i="60"/>
  <c r="F294" i="60"/>
  <c r="E294" i="60"/>
  <c r="G293" i="60"/>
  <c r="F293" i="60"/>
  <c r="E293" i="60"/>
  <c r="G292" i="60"/>
  <c r="F292" i="60"/>
  <c r="E292" i="60"/>
  <c r="G291" i="60"/>
  <c r="F291" i="60"/>
  <c r="E291" i="60"/>
  <c r="G290" i="60"/>
  <c r="J57" i="60" l="1"/>
  <c r="G297" i="60"/>
  <c r="G298" i="60"/>
  <c r="F298" i="60"/>
  <c r="D295" i="60"/>
  <c r="D298" i="60"/>
  <c r="D291" i="60"/>
  <c r="D296" i="60"/>
  <c r="D294" i="60"/>
  <c r="D293" i="60"/>
  <c r="D292" i="60"/>
  <c r="G302" i="60" l="1"/>
  <c r="J169" i="60" l="1"/>
  <c r="H168" i="60"/>
  <c r="J168" i="60" s="1"/>
  <c r="H167" i="60"/>
  <c r="J167" i="60" s="1"/>
  <c r="H166" i="60"/>
  <c r="J166" i="60" s="1"/>
  <c r="H165" i="60"/>
  <c r="J165" i="60" s="1"/>
  <c r="I291" i="60" s="1"/>
  <c r="F166" i="60"/>
  <c r="F165" i="60"/>
  <c r="G167" i="60"/>
  <c r="G166" i="60"/>
  <c r="E168" i="60"/>
  <c r="E167" i="60"/>
  <c r="E166" i="60"/>
  <c r="E165" i="60"/>
  <c r="C165" i="60"/>
  <c r="H152" i="60"/>
  <c r="J152" i="60" s="1"/>
  <c r="H151" i="60"/>
  <c r="J151" i="60" s="1"/>
  <c r="H150" i="60"/>
  <c r="J150" i="60" s="1"/>
  <c r="H149" i="60"/>
  <c r="J149" i="60" s="1"/>
  <c r="H148" i="60"/>
  <c r="J148" i="60" s="1"/>
  <c r="I292" i="60" s="1"/>
  <c r="F148" i="60"/>
  <c r="F149" i="60" s="1"/>
  <c r="G150" i="60"/>
  <c r="G148" i="60"/>
  <c r="E152" i="60"/>
  <c r="E151" i="60"/>
  <c r="E150" i="60"/>
  <c r="E149" i="60"/>
  <c r="E148" i="60"/>
  <c r="C148" i="60"/>
  <c r="J138" i="60"/>
  <c r="H137" i="60"/>
  <c r="J137" i="60" s="1"/>
  <c r="H134" i="60"/>
  <c r="J134" i="60" s="1"/>
  <c r="I293" i="60" s="1"/>
  <c r="F134" i="60"/>
  <c r="F135" i="60" s="1"/>
  <c r="G136" i="60"/>
  <c r="G135" i="60"/>
  <c r="G134" i="60"/>
  <c r="E137" i="60"/>
  <c r="E136" i="60"/>
  <c r="E135" i="60"/>
  <c r="E134" i="60"/>
  <c r="C134" i="60"/>
  <c r="H122" i="60"/>
  <c r="J122" i="60" s="1"/>
  <c r="H121" i="60"/>
  <c r="J121" i="60" s="1"/>
  <c r="H120" i="60"/>
  <c r="J120" i="60" s="1"/>
  <c r="H119" i="60"/>
  <c r="F119" i="60"/>
  <c r="G119" i="60"/>
  <c r="G121" i="60" s="1"/>
  <c r="E122" i="60"/>
  <c r="E121" i="60"/>
  <c r="E120" i="60"/>
  <c r="E119" i="60"/>
  <c r="H110" i="60"/>
  <c r="H109" i="60"/>
  <c r="J109" i="60" s="1"/>
  <c r="H108" i="60"/>
  <c r="J108" i="60" s="1"/>
  <c r="H107" i="60"/>
  <c r="J107" i="60" s="1"/>
  <c r="H106" i="60"/>
  <c r="J106" i="60" s="1"/>
  <c r="I296" i="60" s="1"/>
  <c r="I110" i="60"/>
  <c r="F106" i="60"/>
  <c r="F107" i="60" s="1"/>
  <c r="G108" i="60"/>
  <c r="G107" i="60"/>
  <c r="G106" i="60"/>
  <c r="E110" i="60"/>
  <c r="E109" i="60"/>
  <c r="E108" i="60"/>
  <c r="E107" i="60"/>
  <c r="E106" i="60"/>
  <c r="C106" i="60"/>
  <c r="J90" i="60"/>
  <c r="I295" i="60" s="1"/>
  <c r="I93" i="60"/>
  <c r="J93" i="60" s="1"/>
  <c r="F90" i="60"/>
  <c r="F91" i="60" s="1"/>
  <c r="G92" i="60"/>
  <c r="G91" i="60"/>
  <c r="G90" i="60"/>
  <c r="E93" i="60"/>
  <c r="E92" i="60"/>
  <c r="E91" i="60"/>
  <c r="E90" i="60"/>
  <c r="C90" i="60"/>
  <c r="J78" i="60"/>
  <c r="H79" i="60"/>
  <c r="H78" i="60"/>
  <c r="G75" i="60"/>
  <c r="E55" i="60"/>
  <c r="E57" i="60"/>
  <c r="E77" i="60"/>
  <c r="E75" i="60"/>
  <c r="F290" i="60"/>
  <c r="E290" i="60"/>
  <c r="E297" i="60" s="1"/>
  <c r="C75" i="60"/>
  <c r="J119" i="60" l="1"/>
  <c r="I294" i="60" s="1"/>
  <c r="F297" i="60"/>
  <c r="F302" i="60" s="1"/>
  <c r="J110" i="60"/>
  <c r="E302" i="60"/>
  <c r="D290" i="60"/>
  <c r="D297" i="60" s="1"/>
  <c r="J77" i="60"/>
  <c r="G165" i="60"/>
  <c r="J79" i="60"/>
  <c r="H135" i="60"/>
  <c r="J135" i="60" s="1"/>
  <c r="D302" i="60" l="1"/>
  <c r="I297" i="60"/>
  <c r="H17" i="60" l="1"/>
  <c r="J17" i="60" s="1"/>
  <c r="G23" i="60"/>
  <c r="E24" i="60" l="1"/>
  <c r="H18" i="60"/>
  <c r="H23" i="60" s="1"/>
  <c r="J23" i="60" l="1"/>
  <c r="I286" i="60"/>
  <c r="I288" i="60" s="1"/>
  <c r="I283" i="60" s="1"/>
  <c r="J18" i="60"/>
  <c r="H24" i="60"/>
  <c r="J24" i="60" s="1"/>
  <c r="I302" i="60" l="1"/>
</calcChain>
</file>

<file path=xl/sharedStrings.xml><?xml version="1.0" encoding="utf-8"?>
<sst xmlns="http://schemas.openxmlformats.org/spreadsheetml/2006/main" count="307" uniqueCount="174">
  <si>
    <t>ШТАТНИЙ РОЗПИС</t>
  </si>
  <si>
    <t>№ п/п</t>
  </si>
  <si>
    <t xml:space="preserve">Назва структурних підрозділів та посад </t>
  </si>
  <si>
    <t>К-ть штатних посад</t>
  </si>
  <si>
    <t>сума</t>
  </si>
  <si>
    <t>Головний  бухгалтер</t>
  </si>
  <si>
    <t>Провідний фахівець з питань енергетичного менеджменту  та моніторингу енергоспоживання</t>
  </si>
  <si>
    <t>РАЗОМ:</t>
  </si>
  <si>
    <t>Лікарі</t>
  </si>
  <si>
    <t>середні:</t>
  </si>
  <si>
    <t>молодші</t>
  </si>
  <si>
    <t xml:space="preserve">   Інші</t>
  </si>
  <si>
    <t>Економіст</t>
  </si>
  <si>
    <t>Юрисконсульт</t>
  </si>
  <si>
    <t>Секретар</t>
  </si>
  <si>
    <t>Механік</t>
  </si>
  <si>
    <t>Водій</t>
  </si>
  <si>
    <t>Слюсар сантехнік</t>
  </si>
  <si>
    <t>Підсобний робітник</t>
  </si>
  <si>
    <t>Електромонтер з обслуг. та ремонту електроустаткування</t>
  </si>
  <si>
    <t>Реєстратор медичний</t>
  </si>
  <si>
    <t>молодші:</t>
  </si>
  <si>
    <t>інші:</t>
  </si>
  <si>
    <t>Водій невідкладної допомоги</t>
  </si>
  <si>
    <t>Опалювач</t>
  </si>
  <si>
    <t>Середні</t>
  </si>
  <si>
    <t xml:space="preserve">Водій </t>
  </si>
  <si>
    <t>Сестра медична ЗПСМ</t>
  </si>
  <si>
    <t>опалювач</t>
  </si>
  <si>
    <t>всього:</t>
  </si>
  <si>
    <t>молодший персонал</t>
  </si>
  <si>
    <t>Кількість установ</t>
  </si>
  <si>
    <t>Всього затверджено</t>
  </si>
  <si>
    <t>Молодші</t>
  </si>
  <si>
    <t>Інші</t>
  </si>
  <si>
    <t>Всього:</t>
  </si>
  <si>
    <t>1210.1</t>
  </si>
  <si>
    <t>2221.2</t>
  </si>
  <si>
    <t>2441.2</t>
  </si>
  <si>
    <t>Оператор комп"ютерного набору</t>
  </si>
  <si>
    <t>Лікар загальної практики- сімейний лікар</t>
  </si>
  <si>
    <t>Сестра- господиня</t>
  </si>
  <si>
    <t>Інспектор  з  кадрів</t>
  </si>
  <si>
    <t xml:space="preserve">Лікар загальн практики- сімейний лікар </t>
  </si>
  <si>
    <t xml:space="preserve">Статистик медичний </t>
  </si>
  <si>
    <t>2229.2</t>
  </si>
  <si>
    <t>Адміністративно управлінський відділ</t>
  </si>
  <si>
    <t>1229.5</t>
  </si>
  <si>
    <t>"Затверджую"</t>
  </si>
  <si>
    <t xml:space="preserve">Лікар терапевт </t>
  </si>
  <si>
    <t>Фельдшер ФП</t>
  </si>
  <si>
    <t xml:space="preserve">Фельдшер ФП </t>
  </si>
  <si>
    <t>середній персонал</t>
  </si>
  <si>
    <t>В т.ч.:</t>
  </si>
  <si>
    <t xml:space="preserve">Інженер з охорони  праці </t>
  </si>
  <si>
    <t>Провідний фахівець з  питань цивільного захисту</t>
  </si>
  <si>
    <t>1226.2</t>
  </si>
  <si>
    <t>Директор</t>
  </si>
  <si>
    <t>Бухгалтер</t>
  </si>
  <si>
    <t>Завідувач  господарства</t>
  </si>
  <si>
    <t>Водій автотранспортних засобів</t>
  </si>
  <si>
    <t>Зав.складу</t>
  </si>
  <si>
    <t>2149.2</t>
  </si>
  <si>
    <t>2131.2</t>
  </si>
  <si>
    <t>Сестра медична (брат медичний)</t>
  </si>
  <si>
    <t xml:space="preserve">Сестра медична (брат медичний) ФП </t>
  </si>
  <si>
    <t>Акушерка (акушер) ФП</t>
  </si>
  <si>
    <t>Посадовий оклад, грн.</t>
  </si>
  <si>
    <t>Кошти НСЗУ</t>
  </si>
  <si>
    <t>Кошти місцевого бюджету</t>
  </si>
  <si>
    <t>Амбулаторія загальної практики сімейної медицини села Кривошиїнці</t>
  </si>
  <si>
    <t>Амбулаторія загальної практики сімейної медицини села Самгородок</t>
  </si>
  <si>
    <t>Амбулаторія загальної практики сімейної медицини села Шамраївка</t>
  </si>
  <si>
    <t>Амбулаторія загальної практики сімейної медицини села Горобіївка</t>
  </si>
  <si>
    <t>Амбулаторія загальної практики сімейної медицини села Пустоварівка</t>
  </si>
  <si>
    <t>Фахівець з публічних закупівель</t>
  </si>
  <si>
    <t>Фельдшерсько-акушерські пункти і пункти здоров'я</t>
  </si>
  <si>
    <t>ФП с. К.Гребля</t>
  </si>
  <si>
    <t>ПЗ с. М.Єрчики</t>
  </si>
  <si>
    <t>Фельдшер ПЗ</t>
  </si>
  <si>
    <t>ФАП с. Цапіївка</t>
  </si>
  <si>
    <t>ФП с. М.Лисовці</t>
  </si>
  <si>
    <t>ФП с. Селезенівка</t>
  </si>
  <si>
    <t>ПЗ с. Миньківці</t>
  </si>
  <si>
    <t xml:space="preserve">Фельдшер ПЗ  </t>
  </si>
  <si>
    <t>ФП с. Токарівка</t>
  </si>
  <si>
    <t>ФП с. Шапіївка</t>
  </si>
  <si>
    <t>Сестра медична (Брат медичний) ФП</t>
  </si>
  <si>
    <t>ПЗ с. Мовчанівка</t>
  </si>
  <si>
    <t>ФП с. Рибчинці</t>
  </si>
  <si>
    <t>ФАП с. Безпечна</t>
  </si>
  <si>
    <t>ПЗ с. Руда</t>
  </si>
  <si>
    <t>ПЗ с. Дуліцьке</t>
  </si>
  <si>
    <t>Акушерка (акушер) ПЗ</t>
  </si>
  <si>
    <t>ФП с. Рогізна</t>
  </si>
  <si>
    <t>ФП с. Таборів</t>
  </si>
  <si>
    <t>ФП с. Красноліси</t>
  </si>
  <si>
    <t>ФП с. Лаврики</t>
  </si>
  <si>
    <t>ФП с. Каленна</t>
  </si>
  <si>
    <t>ФАП с. Шаліївка</t>
  </si>
  <si>
    <t>ПЗ с. Оріховець</t>
  </si>
  <si>
    <t>ФП с. Тхорівка</t>
  </si>
  <si>
    <t>ПЗ с. Антонів</t>
  </si>
  <si>
    <t xml:space="preserve">Акушерка (акушер) ФАП  </t>
  </si>
  <si>
    <t>Всього по ФАП, ФП і ПЗ:</t>
  </si>
  <si>
    <t xml:space="preserve">Лікар педіатр </t>
  </si>
  <si>
    <t>Фельдшер невікладної допомоги</t>
  </si>
  <si>
    <t>Сквирський міський голова</t>
  </si>
  <si>
    <t>Інженер з програмного забезпечення  комп′ютерів</t>
  </si>
  <si>
    <t>АЗПСМ села Чубинці</t>
  </si>
  <si>
    <t>За завідування 10%</t>
  </si>
  <si>
    <t>АЗПСМ села Кривошиїнці</t>
  </si>
  <si>
    <t>АЗПСМ села Пустоварівка</t>
  </si>
  <si>
    <t>АЗПСМ села Самгородок</t>
  </si>
  <si>
    <t>АЗПСМ села Шамраївка</t>
  </si>
  <si>
    <t>Зведена</t>
  </si>
  <si>
    <t>Доплата до мінімальної зарплати</t>
  </si>
  <si>
    <t>Фонд з\ти на місяць</t>
  </si>
  <si>
    <t>Код за класифікатором професій</t>
  </si>
  <si>
    <t>Кількість штатних одиниць</t>
  </si>
  <si>
    <t>Фельдшерські пункти та Пункти Здоров҆я</t>
  </si>
  <si>
    <t>Всього</t>
  </si>
  <si>
    <t>Фонд зарплати з доплатою до мінімальної</t>
  </si>
  <si>
    <t>Медичний директор</t>
  </si>
  <si>
    <t xml:space="preserve">Допоміжний підрозділ, у тому числі господарчий </t>
  </si>
  <si>
    <t>Лікувально-профілактичний підрозділ</t>
  </si>
  <si>
    <t>Всього по лікувально-профілактичному підрозділу</t>
  </si>
  <si>
    <t>Допоміжний підрозділ, у тому числі господарчий</t>
  </si>
  <si>
    <t>Сестра-господиня</t>
  </si>
  <si>
    <t>Прибиральник службових приміщень</t>
  </si>
  <si>
    <t>"ПОГОДЖЕНО"</t>
  </si>
  <si>
    <t xml:space="preserve">Рішення сесії Сквирської міської ради </t>
  </si>
  <si>
    <t>____________ Валентина ЛЕВІЦЬКА</t>
  </si>
  <si>
    <t>_________________________________________</t>
  </si>
  <si>
    <t>Пункт (відділення) невідкладної допомоги</t>
  </si>
  <si>
    <t>Пункт (відділення)  невідкладної допомоги</t>
  </si>
  <si>
    <t>ФП відділок с. Руда</t>
  </si>
  <si>
    <t>ФП с.Буки</t>
  </si>
  <si>
    <t>Сестра медична старша (брат медичний  старший)</t>
  </si>
  <si>
    <t>Сестра медична (брат медичний) ЗПСМ</t>
  </si>
  <si>
    <t>Амбулаторія загальної практики сімейної медицини міста Сквира</t>
  </si>
  <si>
    <t>Сестра медична (брат медичний)  ЗПСМ</t>
  </si>
  <si>
    <t xml:space="preserve">Сестра медична (брат медичний) ЗПСМ </t>
  </si>
  <si>
    <t xml:space="preserve">Сестра медична (брат медичний) ЗПСМ  </t>
  </si>
  <si>
    <t>Амбулаторія загальної практики сімейної села Чубинці</t>
  </si>
  <si>
    <t>Лікар загальної практики-сімейний лікар</t>
  </si>
  <si>
    <t>Лікар статистик-інформаційно-аналітичного кабінету</t>
  </si>
  <si>
    <t>Адміністративно - управлінський підрозділ</t>
  </si>
  <si>
    <t>Молодша медична сестра (санітарка - прибиральниця)</t>
  </si>
  <si>
    <t>Асистент фармацевта</t>
  </si>
  <si>
    <t>Директор КНП СМР "Сквирський МЦПМСД"</t>
  </si>
  <si>
    <t>Людмила  ГАДІЯК</t>
  </si>
  <si>
    <t>Психолог</t>
  </si>
  <si>
    <t>2445.2</t>
  </si>
  <si>
    <t xml:space="preserve">від 28 лютого 2023 року № </t>
  </si>
  <si>
    <t>"___" ________ 2023 р.</t>
  </si>
  <si>
    <t>Комунального некомерційного підприємства Сквирської міської ради "Сквирський міський центр первинної медико-санітарної допомоги" з 01.03.2023 р.</t>
  </si>
  <si>
    <r>
      <t>Головна медична сестра(</t>
    </r>
    <r>
      <rPr>
        <sz val="10"/>
        <rFont val="Times New Roman"/>
        <family val="1"/>
        <charset val="204"/>
      </rPr>
      <t>головний медичний брат</t>
    </r>
    <r>
      <rPr>
        <sz val="11"/>
        <rFont val="Times New Roman"/>
        <family val="1"/>
        <charset val="204"/>
      </rPr>
      <t>)</t>
    </r>
  </si>
  <si>
    <t>Надбавки</t>
  </si>
  <si>
    <t>За кваліфікаційну категорію</t>
  </si>
  <si>
    <t>АЗПСМ міста Скира</t>
  </si>
  <si>
    <t>АЗПСМсела Горобіївка</t>
  </si>
  <si>
    <t>Фонд оплати праці місячний</t>
  </si>
  <si>
    <t>Інспектор з кадрів</t>
  </si>
  <si>
    <t>ФП с. Кононівка</t>
  </si>
  <si>
    <t xml:space="preserve">Акушерка (акушер) ФП </t>
  </si>
  <si>
    <t>ФП с. В.Єрчики</t>
  </si>
  <si>
    <t>ФП с. Домантівка</t>
  </si>
  <si>
    <t>ФП с. Квітневе</t>
  </si>
  <si>
    <t>ФП с. Золотуха</t>
  </si>
  <si>
    <t>ФП С. Тарасівка</t>
  </si>
  <si>
    <t>ФП с. Терешки</t>
  </si>
  <si>
    <t>Штат в кількості 120,25 штатних одиниць</t>
  </si>
  <si>
    <t>З  місячним фондом зарплати 1012306,39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</si>
</sst>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7" fillId="0" borderId="1" xfId="0" applyFont="1" applyFill="1" applyBorder="1" applyAlignment="1">
      <alignment horizontal="center"/>
    </xf>
    <xf numFmtId="0" fontId="11" fillId="0" borderId="0" xfId="0" applyFont="1"/>
    <xf numFmtId="0" fontId="5" fillId="0" borderId="0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Fill="1"/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horizontal="center"/>
    </xf>
    <xf numFmtId="0" fontId="13" fillId="0" borderId="0" xfId="0" applyFont="1" applyFill="1" applyAlignment="1"/>
    <xf numFmtId="0" fontId="11" fillId="0" borderId="0" xfId="0" applyFont="1" applyFill="1"/>
    <xf numFmtId="0" fontId="12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right"/>
    </xf>
    <xf numFmtId="2" fontId="11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2" fontId="7" fillId="0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/>
    </xf>
    <xf numFmtId="2" fontId="8" fillId="0" borderId="1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/>
    </xf>
    <xf numFmtId="2" fontId="13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/>
    <xf numFmtId="2" fontId="1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0" fillId="0" borderId="1" xfId="0" applyFill="1" applyBorder="1"/>
    <xf numFmtId="0" fontId="13" fillId="0" borderId="1" xfId="0" applyFont="1" applyFill="1" applyBorder="1"/>
    <xf numFmtId="2" fontId="13" fillId="0" borderId="1" xfId="0" applyNumberFormat="1" applyFont="1" applyFill="1" applyBorder="1"/>
    <xf numFmtId="2" fontId="13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2" fontId="6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15" fillId="0" borderId="1" xfId="0" applyFont="1" applyFill="1" applyBorder="1"/>
    <xf numFmtId="2" fontId="14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8" fillId="0" borderId="0" xfId="0" applyFont="1"/>
    <xf numFmtId="0" fontId="17" fillId="0" borderId="0" xfId="0" applyFont="1"/>
    <xf numFmtId="0" fontId="1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/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center"/>
    </xf>
    <xf numFmtId="0" fontId="24" fillId="0" borderId="1" xfId="0" applyFont="1" applyFill="1" applyBorder="1"/>
    <xf numFmtId="0" fontId="18" fillId="0" borderId="1" xfId="0" applyFont="1" applyFill="1" applyBorder="1"/>
    <xf numFmtId="0" fontId="18" fillId="0" borderId="1" xfId="0" applyFont="1" applyFill="1" applyBorder="1" applyAlignment="1">
      <alignment horizontal="right"/>
    </xf>
    <xf numFmtId="2" fontId="24" fillId="0" borderId="1" xfId="0" applyNumberFormat="1" applyFont="1" applyFill="1" applyBorder="1"/>
    <xf numFmtId="0" fontId="10" fillId="0" borderId="1" xfId="0" applyFont="1" applyFill="1" applyBorder="1" applyAlignment="1">
      <alignment horizontal="left" wrapText="1"/>
    </xf>
    <xf numFmtId="2" fontId="10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2" fontId="23" fillId="0" borderId="1" xfId="0" applyNumberFormat="1" applyFont="1" applyFill="1" applyBorder="1" applyAlignment="1">
      <alignment horizontal="center"/>
    </xf>
    <xf numFmtId="2" fontId="23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0" fontId="25" fillId="0" borderId="1" xfId="0" applyFont="1" applyFill="1" applyBorder="1"/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/>
    </xf>
    <xf numFmtId="2" fontId="18" fillId="0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4" fillId="0" borderId="0" xfId="0" applyFont="1" applyAlignment="1"/>
    <xf numFmtId="0" fontId="22" fillId="0" borderId="0" xfId="0" applyFont="1" applyAlignment="1"/>
    <xf numFmtId="2" fontId="12" fillId="0" borderId="2" xfId="0" applyNumberFormat="1" applyFont="1" applyFill="1" applyBorder="1" applyAlignment="1">
      <alignment horizontal="right"/>
    </xf>
    <xf numFmtId="2" fontId="0" fillId="0" borderId="3" xfId="0" applyNumberFormat="1" applyBorder="1" applyAlignment="1"/>
    <xf numFmtId="2" fontId="14" fillId="0" borderId="2" xfId="0" applyNumberFormat="1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right"/>
    </xf>
    <xf numFmtId="0" fontId="11" fillId="0" borderId="3" xfId="0" applyNumberFormat="1" applyFont="1" applyFill="1" applyBorder="1" applyAlignment="1">
      <alignment horizontal="right"/>
    </xf>
    <xf numFmtId="0" fontId="12" fillId="0" borderId="2" xfId="0" applyNumberFormat="1" applyFont="1" applyFill="1" applyBorder="1" applyAlignment="1">
      <alignment horizontal="right"/>
    </xf>
    <xf numFmtId="0" fontId="0" fillId="0" borderId="3" xfId="0" applyNumberFormat="1" applyBorder="1" applyAlignment="1"/>
    <xf numFmtId="2" fontId="0" fillId="0" borderId="3" xfId="0" applyNumberFormat="1" applyFont="1" applyBorder="1" applyAlignment="1"/>
    <xf numFmtId="0" fontId="12" fillId="0" borderId="1" xfId="0" applyNumberFormat="1" applyFont="1" applyFill="1" applyBorder="1" applyAlignment="1">
      <alignment horizontal="right"/>
    </xf>
    <xf numFmtId="0" fontId="0" fillId="0" borderId="1" xfId="0" applyNumberFormat="1" applyBorder="1" applyAlignment="1"/>
    <xf numFmtId="0" fontId="12" fillId="0" borderId="1" xfId="0" applyFont="1" applyFill="1" applyBorder="1" applyAlignment="1"/>
    <xf numFmtId="0" fontId="0" fillId="0" borderId="1" xfId="0" applyBorder="1" applyAlignment="1"/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8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13" fillId="0" borderId="1" xfId="0" applyFont="1" applyFill="1" applyBorder="1" applyAlignment="1"/>
    <xf numFmtId="0" fontId="9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13" fillId="0" borderId="2" xfId="0" applyFont="1" applyFill="1" applyBorder="1" applyAlignment="1"/>
    <xf numFmtId="0" fontId="13" fillId="0" borderId="4" xfId="0" applyFont="1" applyFill="1" applyBorder="1" applyAlignment="1"/>
    <xf numFmtId="0" fontId="0" fillId="0" borderId="4" xfId="0" applyFont="1" applyFill="1" applyBorder="1" applyAlignment="1"/>
    <xf numFmtId="0" fontId="0" fillId="0" borderId="3" xfId="0" applyFont="1" applyFill="1" applyBorder="1" applyAlignment="1"/>
    <xf numFmtId="0" fontId="11" fillId="0" borderId="2" xfId="0" applyFont="1" applyFill="1" applyBorder="1" applyAlignment="1"/>
    <xf numFmtId="0" fontId="11" fillId="0" borderId="3" xfId="0" applyFont="1" applyFill="1" applyBorder="1" applyAlignment="1"/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13" fillId="0" borderId="3" xfId="0" applyFont="1" applyFill="1" applyBorder="1" applyAlignment="1"/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/>
    <xf numFmtId="0" fontId="12" fillId="0" borderId="4" xfId="0" applyFont="1" applyFill="1" applyBorder="1" applyAlignment="1"/>
    <xf numFmtId="0" fontId="12" fillId="0" borderId="3" xfId="0" applyFont="1" applyFill="1" applyBorder="1" applyAlignment="1"/>
    <xf numFmtId="2" fontId="13" fillId="0" borderId="2" xfId="0" applyNumberFormat="1" applyFont="1" applyFill="1" applyBorder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0" fontId="12" fillId="0" borderId="3" xfId="0" applyNumberFormat="1" applyFont="1" applyFill="1" applyBorder="1" applyAlignment="1">
      <alignment horizontal="right"/>
    </xf>
    <xf numFmtId="0" fontId="14" fillId="0" borderId="2" xfId="0" applyNumberFormat="1" applyFont="1" applyFill="1" applyBorder="1" applyAlignment="1">
      <alignment horizontal="right"/>
    </xf>
    <xf numFmtId="0" fontId="14" fillId="0" borderId="3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/>
    <xf numFmtId="0" fontId="11" fillId="0" borderId="1" xfId="0" applyFont="1" applyFill="1" applyBorder="1" applyAlignment="1"/>
    <xf numFmtId="0" fontId="13" fillId="0" borderId="1" xfId="0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7"/>
  <sheetViews>
    <sheetView tabSelected="1" zoomScale="115" zoomScaleNormal="115" workbookViewId="0">
      <selection activeCell="J8" sqref="J8"/>
    </sheetView>
  </sheetViews>
  <sheetFormatPr defaultRowHeight="15" x14ac:dyDescent="0.25"/>
  <cols>
    <col min="1" max="1" width="3.140625" style="14" customWidth="1"/>
    <col min="2" max="2" width="45.5703125" style="14" customWidth="1"/>
    <col min="3" max="3" width="11.42578125" style="14" customWidth="1"/>
    <col min="4" max="4" width="9.7109375" style="14" customWidth="1"/>
    <col min="5" max="5" width="11.7109375" style="14" customWidth="1"/>
    <col min="6" max="6" width="9.140625" style="14" customWidth="1"/>
    <col min="7" max="7" width="12" style="14" customWidth="1"/>
    <col min="8" max="8" width="11.7109375" style="14" customWidth="1"/>
    <col min="9" max="9" width="11" style="37" customWidth="1"/>
    <col min="10" max="10" width="16.7109375" style="14" customWidth="1"/>
    <col min="11" max="11" width="10.5703125" bestFit="1" customWidth="1"/>
  </cols>
  <sheetData>
    <row r="1" spans="1:10" ht="12" customHeight="1" x14ac:dyDescent="0.25">
      <c r="A1" s="13"/>
      <c r="B1" s="125" t="s">
        <v>130</v>
      </c>
      <c r="C1" s="126"/>
      <c r="D1" s="126"/>
      <c r="E1" s="126"/>
      <c r="G1" s="139" t="s">
        <v>48</v>
      </c>
      <c r="H1" s="139"/>
      <c r="I1" s="139"/>
      <c r="J1" s="140"/>
    </row>
    <row r="2" spans="1:10" ht="12" customHeight="1" x14ac:dyDescent="0.25">
      <c r="A2" s="13"/>
      <c r="B2" s="125" t="s">
        <v>131</v>
      </c>
      <c r="C2" s="126"/>
      <c r="D2" s="126"/>
      <c r="E2" s="126"/>
      <c r="G2" s="139" t="s">
        <v>172</v>
      </c>
      <c r="H2" s="139"/>
      <c r="I2" s="139"/>
      <c r="J2" s="140"/>
    </row>
    <row r="3" spans="1:10" ht="12" customHeight="1" x14ac:dyDescent="0.25">
      <c r="A3" s="13"/>
      <c r="B3" s="125" t="s">
        <v>154</v>
      </c>
      <c r="C3" s="126"/>
      <c r="D3" s="126"/>
      <c r="E3" s="126"/>
      <c r="G3" s="139" t="s">
        <v>173</v>
      </c>
      <c r="H3" s="139"/>
      <c r="I3" s="139"/>
      <c r="J3" s="140"/>
    </row>
    <row r="4" spans="1:10" ht="12" customHeight="1" x14ac:dyDescent="0.25">
      <c r="A4" s="13"/>
      <c r="B4" s="125" t="s">
        <v>107</v>
      </c>
      <c r="C4" s="126"/>
      <c r="D4" s="126"/>
      <c r="E4" s="126"/>
      <c r="G4" s="139" t="s">
        <v>150</v>
      </c>
      <c r="H4" s="139"/>
      <c r="I4" s="139"/>
      <c r="J4" s="140"/>
    </row>
    <row r="5" spans="1:10" ht="12" customHeight="1" x14ac:dyDescent="0.25">
      <c r="A5" s="13"/>
      <c r="B5" s="125" t="s">
        <v>132</v>
      </c>
      <c r="C5" s="126"/>
      <c r="D5" s="126"/>
      <c r="E5" s="126"/>
      <c r="G5" s="139" t="s">
        <v>151</v>
      </c>
      <c r="H5" s="139"/>
      <c r="I5" s="139"/>
      <c r="J5" s="140"/>
    </row>
    <row r="6" spans="1:10" ht="12" customHeight="1" x14ac:dyDescent="0.25">
      <c r="A6" s="15"/>
      <c r="B6" s="15"/>
      <c r="C6" s="15"/>
      <c r="D6" s="15"/>
      <c r="E6" s="15"/>
      <c r="F6" s="15"/>
      <c r="G6" s="139" t="s">
        <v>155</v>
      </c>
      <c r="H6" s="139"/>
      <c r="I6" s="139"/>
      <c r="J6" s="140"/>
    </row>
    <row r="7" spans="1:10" ht="11.25" customHeight="1" x14ac:dyDescent="0.25">
      <c r="A7" s="141" t="s">
        <v>0</v>
      </c>
      <c r="B7" s="141"/>
      <c r="C7" s="141"/>
      <c r="D7" s="141"/>
      <c r="E7" s="141"/>
      <c r="F7" s="141"/>
      <c r="G7" s="141"/>
      <c r="H7" s="141"/>
      <c r="I7" s="16"/>
    </row>
    <row r="8" spans="1:10" ht="27" customHeight="1" x14ac:dyDescent="0.25">
      <c r="B8" s="144" t="s">
        <v>156</v>
      </c>
      <c r="C8" s="145"/>
      <c r="D8" s="145"/>
      <c r="E8" s="145"/>
      <c r="F8" s="145"/>
      <c r="G8" s="145"/>
      <c r="H8" s="146"/>
      <c r="I8" s="17"/>
    </row>
    <row r="9" spans="1:10" ht="19.5" customHeight="1" x14ac:dyDescent="0.25">
      <c r="A9" s="142" t="s">
        <v>1</v>
      </c>
      <c r="B9" s="142" t="s">
        <v>2</v>
      </c>
      <c r="C9" s="142" t="s">
        <v>3</v>
      </c>
      <c r="D9" s="142" t="s">
        <v>118</v>
      </c>
      <c r="E9" s="142" t="s">
        <v>67</v>
      </c>
      <c r="F9" s="142" t="s">
        <v>158</v>
      </c>
      <c r="G9" s="150"/>
      <c r="H9" s="142" t="s">
        <v>117</v>
      </c>
      <c r="I9" s="143" t="s">
        <v>116</v>
      </c>
      <c r="J9" s="150" t="s">
        <v>122</v>
      </c>
    </row>
    <row r="10" spans="1:10" ht="15" customHeight="1" x14ac:dyDescent="0.25">
      <c r="A10" s="143"/>
      <c r="B10" s="142"/>
      <c r="C10" s="143"/>
      <c r="D10" s="150"/>
      <c r="E10" s="142"/>
      <c r="F10" s="150" t="s">
        <v>110</v>
      </c>
      <c r="G10" s="142" t="s">
        <v>159</v>
      </c>
      <c r="H10" s="150"/>
      <c r="I10" s="150"/>
      <c r="J10" s="150"/>
    </row>
    <row r="11" spans="1:10" ht="14.25" customHeight="1" x14ac:dyDescent="0.25">
      <c r="A11" s="143"/>
      <c r="B11" s="142"/>
      <c r="C11" s="143"/>
      <c r="D11" s="150"/>
      <c r="E11" s="142"/>
      <c r="F11" s="150"/>
      <c r="G11" s="150"/>
      <c r="H11" s="150"/>
      <c r="I11" s="150"/>
      <c r="J11" s="150"/>
    </row>
    <row r="12" spans="1:10" ht="25.5" customHeight="1" x14ac:dyDescent="0.25">
      <c r="A12" s="143"/>
      <c r="B12" s="142"/>
      <c r="C12" s="143"/>
      <c r="D12" s="150"/>
      <c r="E12" s="142"/>
      <c r="F12" s="150"/>
      <c r="G12" s="150"/>
      <c r="H12" s="150"/>
      <c r="I12" s="150"/>
      <c r="J12" s="150"/>
    </row>
    <row r="13" spans="1:10" ht="12.75" customHeight="1" x14ac:dyDescent="0.25">
      <c r="A13" s="143"/>
      <c r="B13" s="142"/>
      <c r="C13" s="143"/>
      <c r="D13" s="150"/>
      <c r="E13" s="142"/>
      <c r="F13" s="68" t="s">
        <v>4</v>
      </c>
      <c r="G13" s="68" t="s">
        <v>4</v>
      </c>
      <c r="H13" s="150"/>
      <c r="I13" s="150"/>
      <c r="J13" s="150"/>
    </row>
    <row r="14" spans="1:10" ht="13.5" customHeigh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9</v>
      </c>
      <c r="I14" s="29"/>
      <c r="J14" s="92">
        <v>10</v>
      </c>
    </row>
    <row r="15" spans="1:10" ht="4.5" customHeight="1" x14ac:dyDescent="0.25">
      <c r="A15" s="153"/>
      <c r="B15" s="154"/>
      <c r="C15" s="154"/>
      <c r="D15" s="154"/>
      <c r="E15" s="154"/>
      <c r="F15" s="154"/>
      <c r="G15" s="154"/>
      <c r="H15" s="154"/>
      <c r="I15" s="154"/>
      <c r="J15" s="154"/>
    </row>
    <row r="16" spans="1:10" ht="12.75" customHeight="1" x14ac:dyDescent="0.25">
      <c r="A16" s="155" t="s">
        <v>147</v>
      </c>
      <c r="B16" s="156"/>
      <c r="C16" s="156"/>
      <c r="D16" s="157"/>
      <c r="E16" s="157"/>
      <c r="F16" s="157"/>
      <c r="G16" s="157"/>
      <c r="H16" s="157"/>
      <c r="I16" s="157"/>
      <c r="J16" s="158"/>
    </row>
    <row r="17" spans="1:10" ht="12.75" customHeight="1" x14ac:dyDescent="0.25">
      <c r="A17" s="18">
        <v>1</v>
      </c>
      <c r="B17" s="81" t="s">
        <v>57</v>
      </c>
      <c r="C17" s="1">
        <v>1</v>
      </c>
      <c r="D17" s="1" t="s">
        <v>36</v>
      </c>
      <c r="E17" s="6">
        <v>33000</v>
      </c>
      <c r="F17" s="20"/>
      <c r="G17" s="6"/>
      <c r="H17" s="6">
        <f>E17+F17+G17</f>
        <v>33000</v>
      </c>
      <c r="I17" s="21"/>
      <c r="J17" s="22">
        <f>H17+I17</f>
        <v>33000</v>
      </c>
    </row>
    <row r="18" spans="1:10" ht="12.75" customHeight="1" x14ac:dyDescent="0.25">
      <c r="A18" s="18">
        <v>2</v>
      </c>
      <c r="B18" s="70" t="s">
        <v>123</v>
      </c>
      <c r="C18" s="1">
        <v>1</v>
      </c>
      <c r="D18" s="1" t="s">
        <v>36</v>
      </c>
      <c r="E18" s="6">
        <v>13860</v>
      </c>
      <c r="F18" s="20"/>
      <c r="G18" s="6"/>
      <c r="H18" s="6">
        <f>E18+G18</f>
        <v>13860</v>
      </c>
      <c r="I18" s="21"/>
      <c r="J18" s="22">
        <f>H18+I18</f>
        <v>13860</v>
      </c>
    </row>
    <row r="19" spans="1:10" ht="12.75" customHeight="1" x14ac:dyDescent="0.25">
      <c r="A19" s="18">
        <v>3</v>
      </c>
      <c r="B19" s="4" t="s">
        <v>5</v>
      </c>
      <c r="C19" s="23">
        <v>1</v>
      </c>
      <c r="D19" s="23">
        <v>1231</v>
      </c>
      <c r="E19" s="24">
        <v>13255</v>
      </c>
      <c r="F19" s="25"/>
      <c r="G19" s="23"/>
      <c r="H19" s="24">
        <f>E19+F19+G19</f>
        <v>13255</v>
      </c>
      <c r="I19" s="26"/>
      <c r="J19" s="52">
        <f>H19+I19</f>
        <v>13255</v>
      </c>
    </row>
    <row r="20" spans="1:10" ht="12.75" customHeight="1" x14ac:dyDescent="0.25">
      <c r="A20" s="18">
        <v>4</v>
      </c>
      <c r="B20" s="28" t="s">
        <v>157</v>
      </c>
      <c r="C20" s="23">
        <v>1</v>
      </c>
      <c r="D20" s="23" t="s">
        <v>47</v>
      </c>
      <c r="E20" s="24">
        <v>10835</v>
      </c>
      <c r="F20" s="1"/>
      <c r="G20" s="24">
        <v>1625.25</v>
      </c>
      <c r="H20" s="24">
        <f>E20+F20+G20</f>
        <v>12460.25</v>
      </c>
      <c r="I20" s="26"/>
      <c r="J20" s="52">
        <f>H20+I20</f>
        <v>12460.25</v>
      </c>
    </row>
    <row r="21" spans="1:10" ht="12.75" customHeight="1" x14ac:dyDescent="0.25">
      <c r="A21" s="18">
        <v>5</v>
      </c>
      <c r="B21" s="4" t="s">
        <v>59</v>
      </c>
      <c r="C21" s="23">
        <v>1</v>
      </c>
      <c r="D21" s="23">
        <v>1239</v>
      </c>
      <c r="E21" s="24">
        <v>7205</v>
      </c>
      <c r="F21" s="11"/>
      <c r="G21" s="23"/>
      <c r="H21" s="24">
        <f>E21*C21+F21+G21</f>
        <v>7205</v>
      </c>
      <c r="I21" s="26"/>
      <c r="J21" s="52">
        <f>H21+I21</f>
        <v>7205</v>
      </c>
    </row>
    <row r="22" spans="1:10" ht="4.5" customHeight="1" x14ac:dyDescent="0.25">
      <c r="A22" s="18"/>
      <c r="B22" s="19"/>
      <c r="C22" s="1"/>
      <c r="D22" s="1"/>
      <c r="E22" s="1"/>
      <c r="F22" s="1"/>
      <c r="G22" s="1"/>
      <c r="H22" s="1"/>
      <c r="I22" s="29"/>
      <c r="J22" s="22"/>
    </row>
    <row r="23" spans="1:10" ht="12.75" customHeight="1" x14ac:dyDescent="0.25">
      <c r="A23" s="18"/>
      <c r="B23" s="7" t="s">
        <v>7</v>
      </c>
      <c r="C23" s="7">
        <v>5</v>
      </c>
      <c r="D23" s="7"/>
      <c r="E23" s="8">
        <f>SUM(E17:E22)</f>
        <v>78155</v>
      </c>
      <c r="F23" s="8"/>
      <c r="G23" s="8">
        <f>SUM(G17:G22)</f>
        <v>1625.25</v>
      </c>
      <c r="H23" s="8">
        <f>SUM(H17:H22)</f>
        <v>79780.25</v>
      </c>
      <c r="I23" s="30"/>
      <c r="J23" s="31">
        <f>H23+I23</f>
        <v>79780.25</v>
      </c>
    </row>
    <row r="24" spans="1:10" ht="11.25" customHeight="1" x14ac:dyDescent="0.25">
      <c r="A24" s="18"/>
      <c r="B24" s="1" t="s">
        <v>8</v>
      </c>
      <c r="C24" s="1">
        <v>2</v>
      </c>
      <c r="D24" s="1"/>
      <c r="E24" s="6">
        <f>E17+E18</f>
        <v>46860</v>
      </c>
      <c r="F24" s="6"/>
      <c r="G24" s="6"/>
      <c r="H24" s="6">
        <f>H17+H18</f>
        <v>46860</v>
      </c>
      <c r="I24" s="6"/>
      <c r="J24" s="22">
        <f>H24+I24</f>
        <v>46860</v>
      </c>
    </row>
    <row r="25" spans="1:10" ht="11.25" customHeight="1" x14ac:dyDescent="0.25">
      <c r="A25" s="18"/>
      <c r="B25" s="1" t="s">
        <v>9</v>
      </c>
      <c r="C25" s="1">
        <v>1</v>
      </c>
      <c r="D25" s="32"/>
      <c r="E25" s="6">
        <f>E20</f>
        <v>10835</v>
      </c>
      <c r="F25" s="1"/>
      <c r="G25" s="6">
        <f>G20</f>
        <v>1625.25</v>
      </c>
      <c r="H25" s="6">
        <f>H20</f>
        <v>12460.25</v>
      </c>
      <c r="I25" s="1"/>
      <c r="J25" s="22">
        <f>E25+G25+I25</f>
        <v>12460.25</v>
      </c>
    </row>
    <row r="26" spans="1:10" ht="11.25" customHeight="1" x14ac:dyDescent="0.25">
      <c r="A26" s="18"/>
      <c r="B26" s="1" t="s">
        <v>10</v>
      </c>
      <c r="C26" s="75"/>
      <c r="D26" s="18"/>
      <c r="E26" s="1"/>
      <c r="F26" s="1"/>
      <c r="G26" s="1"/>
      <c r="H26" s="9"/>
      <c r="I26" s="9"/>
      <c r="J26" s="80"/>
    </row>
    <row r="27" spans="1:10" ht="11.25" customHeight="1" x14ac:dyDescent="0.25">
      <c r="A27" s="18"/>
      <c r="B27" s="1" t="s">
        <v>11</v>
      </c>
      <c r="C27" s="75">
        <v>2</v>
      </c>
      <c r="D27" s="18"/>
      <c r="E27" s="6">
        <f>E21+E19</f>
        <v>20460</v>
      </c>
      <c r="F27" s="1"/>
      <c r="G27" s="1"/>
      <c r="H27" s="6">
        <f>H21+H19</f>
        <v>20460</v>
      </c>
      <c r="I27" s="1"/>
      <c r="J27" s="22">
        <f>J21+J19</f>
        <v>20460</v>
      </c>
    </row>
    <row r="28" spans="1:10" ht="12.75" customHeight="1" x14ac:dyDescent="0.25">
      <c r="A28" s="151" t="s">
        <v>127</v>
      </c>
      <c r="B28" s="152"/>
      <c r="C28" s="152"/>
      <c r="D28" s="152"/>
      <c r="E28" s="152"/>
      <c r="F28" s="152"/>
      <c r="G28" s="152"/>
      <c r="H28" s="152"/>
      <c r="I28" s="152"/>
      <c r="J28" s="152"/>
    </row>
    <row r="29" spans="1:10" ht="12.75" customHeight="1" x14ac:dyDescent="0.25">
      <c r="A29" s="33">
        <v>1</v>
      </c>
      <c r="B29" s="4" t="s">
        <v>42</v>
      </c>
      <c r="C29" s="23">
        <v>1</v>
      </c>
      <c r="D29" s="23">
        <v>3423</v>
      </c>
      <c r="E29" s="24">
        <v>7755</v>
      </c>
      <c r="F29" s="33"/>
      <c r="G29" s="33"/>
      <c r="H29" s="43">
        <f>E29*C29+F29+G29</f>
        <v>7755</v>
      </c>
      <c r="I29" s="44"/>
      <c r="J29" s="43">
        <f>H29+I29</f>
        <v>7755</v>
      </c>
    </row>
    <row r="30" spans="1:10" ht="12.75" customHeight="1" x14ac:dyDescent="0.25">
      <c r="A30" s="33">
        <v>2</v>
      </c>
      <c r="B30" s="34" t="s">
        <v>14</v>
      </c>
      <c r="C30" s="23">
        <v>1</v>
      </c>
      <c r="D30" s="23">
        <v>4115</v>
      </c>
      <c r="E30" s="24">
        <v>7205</v>
      </c>
      <c r="F30" s="33"/>
      <c r="G30" s="33"/>
      <c r="H30" s="43">
        <f>E30*C30+F30+G30</f>
        <v>7205</v>
      </c>
      <c r="I30" s="44"/>
      <c r="J30" s="43">
        <f>H30+I30</f>
        <v>7205</v>
      </c>
    </row>
    <row r="31" spans="1:10" ht="12.75" customHeight="1" x14ac:dyDescent="0.25">
      <c r="A31" s="33">
        <v>3</v>
      </c>
      <c r="B31" s="34" t="s">
        <v>12</v>
      </c>
      <c r="C31" s="23">
        <v>1</v>
      </c>
      <c r="D31" s="23" t="s">
        <v>38</v>
      </c>
      <c r="E31" s="24">
        <v>7755</v>
      </c>
      <c r="F31" s="25"/>
      <c r="G31" s="23"/>
      <c r="H31" s="43">
        <f t="shared" ref="H31:H51" si="0">E31*C31+F31+G31</f>
        <v>7755</v>
      </c>
      <c r="I31" s="26"/>
      <c r="J31" s="27">
        <f>H31+I31</f>
        <v>7755</v>
      </c>
    </row>
    <row r="32" spans="1:10" ht="25.5" customHeight="1" x14ac:dyDescent="0.25">
      <c r="A32" s="33">
        <v>4</v>
      </c>
      <c r="B32" s="5" t="s">
        <v>6</v>
      </c>
      <c r="C32" s="35">
        <v>0.5</v>
      </c>
      <c r="D32" s="35">
        <v>2143.1999999999998</v>
      </c>
      <c r="E32" s="36">
        <v>7205</v>
      </c>
      <c r="F32" s="1"/>
      <c r="G32" s="35"/>
      <c r="H32" s="43">
        <f t="shared" si="0"/>
        <v>3602.5</v>
      </c>
      <c r="I32" s="26"/>
      <c r="J32" s="27">
        <f>H32+I32</f>
        <v>3602.5</v>
      </c>
    </row>
    <row r="33" spans="1:10" ht="12.75" customHeight="1" x14ac:dyDescent="0.25">
      <c r="A33" s="33">
        <v>5</v>
      </c>
      <c r="B33" s="28" t="s">
        <v>54</v>
      </c>
      <c r="C33" s="23">
        <v>0.5</v>
      </c>
      <c r="D33" s="23" t="s">
        <v>62</v>
      </c>
      <c r="E33" s="24">
        <v>7755</v>
      </c>
      <c r="F33" s="12"/>
      <c r="G33" s="23"/>
      <c r="H33" s="43">
        <f t="shared" si="0"/>
        <v>3877.5</v>
      </c>
      <c r="I33" s="26"/>
      <c r="J33" s="27">
        <f t="shared" ref="J33:J36" si="1">H33+I33</f>
        <v>3877.5</v>
      </c>
    </row>
    <row r="34" spans="1:10" ht="12.75" customHeight="1" x14ac:dyDescent="0.25">
      <c r="A34" s="33">
        <v>6</v>
      </c>
      <c r="B34" s="34" t="s">
        <v>13</v>
      </c>
      <c r="C34" s="23">
        <v>0.5</v>
      </c>
      <c r="D34" s="23">
        <v>2429</v>
      </c>
      <c r="E34" s="24">
        <v>7755</v>
      </c>
      <c r="F34" s="11"/>
      <c r="G34" s="23"/>
      <c r="H34" s="43">
        <f t="shared" si="0"/>
        <v>3877.5</v>
      </c>
      <c r="I34" s="26"/>
      <c r="J34" s="27">
        <f t="shared" si="1"/>
        <v>3877.5</v>
      </c>
    </row>
    <row r="35" spans="1:10" ht="25.5" customHeight="1" x14ac:dyDescent="0.25">
      <c r="A35" s="33">
        <v>7</v>
      </c>
      <c r="B35" s="28" t="s">
        <v>146</v>
      </c>
      <c r="C35" s="35">
        <v>0.5</v>
      </c>
      <c r="D35" s="23" t="s">
        <v>45</v>
      </c>
      <c r="E35" s="36">
        <v>7755</v>
      </c>
      <c r="F35" s="11"/>
      <c r="G35" s="24"/>
      <c r="H35" s="43">
        <f t="shared" si="0"/>
        <v>3877.5</v>
      </c>
      <c r="I35" s="26"/>
      <c r="J35" s="27">
        <f t="shared" si="1"/>
        <v>3877.5</v>
      </c>
    </row>
    <row r="36" spans="1:10" ht="12.75" customHeight="1" x14ac:dyDescent="0.25">
      <c r="A36" s="33">
        <v>8</v>
      </c>
      <c r="B36" s="5" t="s">
        <v>149</v>
      </c>
      <c r="C36" s="23">
        <v>0.5</v>
      </c>
      <c r="D36" s="23">
        <v>3228</v>
      </c>
      <c r="E36" s="24">
        <v>6655</v>
      </c>
      <c r="F36" s="11"/>
      <c r="G36" s="24">
        <v>499.13</v>
      </c>
      <c r="H36" s="43">
        <f>E36*C36+F36+G36</f>
        <v>3826.63</v>
      </c>
      <c r="I36" s="26"/>
      <c r="J36" s="27">
        <f t="shared" si="1"/>
        <v>3826.63</v>
      </c>
    </row>
    <row r="37" spans="1:10" ht="12.75" customHeight="1" x14ac:dyDescent="0.25">
      <c r="A37" s="33">
        <v>9</v>
      </c>
      <c r="B37" s="5" t="s">
        <v>108</v>
      </c>
      <c r="C37" s="23">
        <v>1</v>
      </c>
      <c r="D37" s="23" t="s">
        <v>63</v>
      </c>
      <c r="E37" s="24">
        <v>7755</v>
      </c>
      <c r="F37" s="33"/>
      <c r="G37" s="33"/>
      <c r="H37" s="43">
        <f t="shared" si="0"/>
        <v>7755</v>
      </c>
      <c r="I37" s="44"/>
      <c r="J37" s="43">
        <f t="shared" ref="J37:J51" si="2">H37+I37</f>
        <v>7755</v>
      </c>
    </row>
    <row r="38" spans="1:10" ht="12.75" customHeight="1" x14ac:dyDescent="0.25">
      <c r="A38" s="33">
        <v>10</v>
      </c>
      <c r="B38" s="28" t="s">
        <v>39</v>
      </c>
      <c r="C38" s="23">
        <v>1</v>
      </c>
      <c r="D38" s="23">
        <v>4112</v>
      </c>
      <c r="E38" s="24">
        <v>7205</v>
      </c>
      <c r="F38" s="33"/>
      <c r="G38" s="33"/>
      <c r="H38" s="43">
        <f t="shared" si="0"/>
        <v>7205</v>
      </c>
      <c r="I38" s="44"/>
      <c r="J38" s="43">
        <f t="shared" si="2"/>
        <v>7205</v>
      </c>
    </row>
    <row r="39" spans="1:10" ht="12.75" customHeight="1" x14ac:dyDescent="0.25">
      <c r="A39" s="33">
        <v>11</v>
      </c>
      <c r="B39" s="28" t="s">
        <v>75</v>
      </c>
      <c r="C39" s="23">
        <v>0.5</v>
      </c>
      <c r="D39" s="23">
        <v>2419.1999999999998</v>
      </c>
      <c r="E39" s="24">
        <v>7755</v>
      </c>
      <c r="F39" s="33"/>
      <c r="G39" s="33"/>
      <c r="H39" s="43">
        <f t="shared" si="0"/>
        <v>3877.5</v>
      </c>
      <c r="I39" s="44"/>
      <c r="J39" s="43">
        <f t="shared" si="2"/>
        <v>3877.5</v>
      </c>
    </row>
    <row r="40" spans="1:10" ht="12.75" customHeight="1" x14ac:dyDescent="0.25">
      <c r="A40" s="33">
        <v>12</v>
      </c>
      <c r="B40" s="28" t="s">
        <v>44</v>
      </c>
      <c r="C40" s="23">
        <v>1</v>
      </c>
      <c r="D40" s="23">
        <v>3231</v>
      </c>
      <c r="E40" s="24">
        <v>6655</v>
      </c>
      <c r="F40" s="33"/>
      <c r="G40" s="33"/>
      <c r="H40" s="43">
        <f t="shared" si="0"/>
        <v>6655</v>
      </c>
      <c r="I40" s="44"/>
      <c r="J40" s="43">
        <f>H40+I40</f>
        <v>6655</v>
      </c>
    </row>
    <row r="41" spans="1:10" ht="12.75" customHeight="1" x14ac:dyDescent="0.25">
      <c r="A41" s="33">
        <v>13</v>
      </c>
      <c r="B41" s="5" t="s">
        <v>58</v>
      </c>
      <c r="C41" s="23">
        <v>2</v>
      </c>
      <c r="D41" s="23">
        <v>3433</v>
      </c>
      <c r="E41" s="24">
        <v>7755</v>
      </c>
      <c r="F41" s="33"/>
      <c r="G41" s="33"/>
      <c r="H41" s="43">
        <f t="shared" si="0"/>
        <v>15510</v>
      </c>
      <c r="I41" s="44"/>
      <c r="J41" s="43">
        <f>H41+I41</f>
        <v>15510</v>
      </c>
    </row>
    <row r="42" spans="1:10" ht="12.75" customHeight="1" x14ac:dyDescent="0.25">
      <c r="A42" s="33">
        <v>14</v>
      </c>
      <c r="B42" s="4" t="s">
        <v>15</v>
      </c>
      <c r="C42" s="23">
        <v>0.5</v>
      </c>
      <c r="D42" s="23">
        <v>3115</v>
      </c>
      <c r="E42" s="24">
        <v>7205</v>
      </c>
      <c r="F42" s="33"/>
      <c r="G42" s="33"/>
      <c r="H42" s="43">
        <f t="shared" si="0"/>
        <v>3602.5</v>
      </c>
      <c r="I42" s="44"/>
      <c r="J42" s="43">
        <f t="shared" si="2"/>
        <v>3602.5</v>
      </c>
    </row>
    <row r="43" spans="1:10" ht="12.75" customHeight="1" x14ac:dyDescent="0.25">
      <c r="A43" s="33">
        <v>15</v>
      </c>
      <c r="B43" s="4" t="s">
        <v>60</v>
      </c>
      <c r="C43" s="23">
        <v>1.5</v>
      </c>
      <c r="D43" s="23">
        <v>8322</v>
      </c>
      <c r="E43" s="24">
        <v>5500</v>
      </c>
      <c r="F43" s="33"/>
      <c r="G43" s="33"/>
      <c r="H43" s="43">
        <f t="shared" si="0"/>
        <v>8250</v>
      </c>
      <c r="I43" s="26">
        <v>1800</v>
      </c>
      <c r="J43" s="43">
        <f t="shared" si="2"/>
        <v>10050</v>
      </c>
    </row>
    <row r="44" spans="1:10" ht="12.75" customHeight="1" x14ac:dyDescent="0.25">
      <c r="A44" s="33">
        <v>16</v>
      </c>
      <c r="B44" s="28" t="s">
        <v>61</v>
      </c>
      <c r="C44" s="23">
        <v>0.5</v>
      </c>
      <c r="D44" s="23" t="s">
        <v>56</v>
      </c>
      <c r="E44" s="24">
        <v>5500</v>
      </c>
      <c r="F44" s="33"/>
      <c r="G44" s="33"/>
      <c r="H44" s="43">
        <f t="shared" si="0"/>
        <v>2750</v>
      </c>
      <c r="I44" s="26">
        <v>600</v>
      </c>
      <c r="J44" s="43">
        <f t="shared" si="2"/>
        <v>3350</v>
      </c>
    </row>
    <row r="45" spans="1:10" ht="12.75" customHeight="1" x14ac:dyDescent="0.25">
      <c r="A45" s="33">
        <v>17</v>
      </c>
      <c r="B45" s="34" t="s">
        <v>17</v>
      </c>
      <c r="C45" s="35">
        <v>1</v>
      </c>
      <c r="D45" s="35">
        <v>7136</v>
      </c>
      <c r="E45" s="36">
        <v>5500</v>
      </c>
      <c r="F45" s="33"/>
      <c r="G45" s="33"/>
      <c r="H45" s="43">
        <f t="shared" si="0"/>
        <v>5500</v>
      </c>
      <c r="I45" s="26">
        <v>1200</v>
      </c>
      <c r="J45" s="43">
        <f t="shared" si="2"/>
        <v>6700</v>
      </c>
    </row>
    <row r="46" spans="1:10" ht="12.75" customHeight="1" x14ac:dyDescent="0.25">
      <c r="A46" s="33">
        <v>18</v>
      </c>
      <c r="B46" s="5" t="s">
        <v>18</v>
      </c>
      <c r="C46" s="23">
        <v>0.5</v>
      </c>
      <c r="D46" s="23">
        <v>9322</v>
      </c>
      <c r="E46" s="24">
        <v>5500</v>
      </c>
      <c r="F46" s="33"/>
      <c r="G46" s="33"/>
      <c r="H46" s="43">
        <f t="shared" si="0"/>
        <v>2750</v>
      </c>
      <c r="I46" s="26">
        <v>600</v>
      </c>
      <c r="J46" s="43">
        <f t="shared" si="2"/>
        <v>3350</v>
      </c>
    </row>
    <row r="47" spans="1:10" ht="25.5" customHeight="1" x14ac:dyDescent="0.25">
      <c r="A47" s="33">
        <v>19</v>
      </c>
      <c r="B47" s="5" t="s">
        <v>19</v>
      </c>
      <c r="C47" s="23">
        <v>0.25</v>
      </c>
      <c r="D47" s="23">
        <v>7241</v>
      </c>
      <c r="E47" s="24">
        <v>5500</v>
      </c>
      <c r="F47" s="33"/>
      <c r="G47" s="33"/>
      <c r="H47" s="43">
        <f t="shared" si="0"/>
        <v>1375</v>
      </c>
      <c r="I47" s="26">
        <v>300</v>
      </c>
      <c r="J47" s="43">
        <f t="shared" si="2"/>
        <v>1675</v>
      </c>
    </row>
    <row r="48" spans="1:10" ht="12.75" customHeight="1" x14ac:dyDescent="0.25">
      <c r="A48" s="33">
        <v>20</v>
      </c>
      <c r="B48" s="5" t="s">
        <v>55</v>
      </c>
      <c r="C48" s="35">
        <v>0.25</v>
      </c>
      <c r="D48" s="35" t="s">
        <v>62</v>
      </c>
      <c r="E48" s="36">
        <v>7205</v>
      </c>
      <c r="F48" s="33"/>
      <c r="G48" s="33"/>
      <c r="H48" s="43">
        <f t="shared" si="0"/>
        <v>1801.25</v>
      </c>
      <c r="I48" s="45"/>
      <c r="J48" s="43">
        <f t="shared" si="2"/>
        <v>1801.25</v>
      </c>
    </row>
    <row r="49" spans="1:10" ht="12.75" customHeight="1" x14ac:dyDescent="0.25">
      <c r="A49" s="33">
        <v>21</v>
      </c>
      <c r="B49" s="5" t="s">
        <v>128</v>
      </c>
      <c r="C49" s="23">
        <v>0.25</v>
      </c>
      <c r="D49" s="23">
        <v>4131</v>
      </c>
      <c r="E49" s="24">
        <v>6655</v>
      </c>
      <c r="F49" s="33"/>
      <c r="G49" s="33"/>
      <c r="H49" s="43">
        <f t="shared" si="0"/>
        <v>1663.75</v>
      </c>
      <c r="I49" s="26">
        <v>11.25</v>
      </c>
      <c r="J49" s="43">
        <f t="shared" si="2"/>
        <v>1675</v>
      </c>
    </row>
    <row r="50" spans="1:10" ht="12.75" customHeight="1" x14ac:dyDescent="0.25">
      <c r="A50" s="33">
        <v>22</v>
      </c>
      <c r="B50" s="5" t="s">
        <v>152</v>
      </c>
      <c r="C50" s="23">
        <v>0.25</v>
      </c>
      <c r="D50" s="23" t="s">
        <v>153</v>
      </c>
      <c r="E50" s="24">
        <v>6700</v>
      </c>
      <c r="F50" s="33"/>
      <c r="G50" s="33"/>
      <c r="H50" s="43">
        <f t="shared" si="0"/>
        <v>1675</v>
      </c>
      <c r="I50" s="26"/>
      <c r="J50" s="43">
        <f t="shared" si="2"/>
        <v>1675</v>
      </c>
    </row>
    <row r="51" spans="1:10" ht="12.75" customHeight="1" x14ac:dyDescent="0.25">
      <c r="A51" s="33">
        <v>23</v>
      </c>
      <c r="B51" s="5" t="s">
        <v>129</v>
      </c>
      <c r="C51" s="23">
        <v>0.5</v>
      </c>
      <c r="D51" s="23">
        <v>9132</v>
      </c>
      <c r="E51" s="24">
        <v>5500</v>
      </c>
      <c r="F51" s="33"/>
      <c r="G51" s="33"/>
      <c r="H51" s="43">
        <f t="shared" si="0"/>
        <v>2750</v>
      </c>
      <c r="I51" s="26">
        <v>600</v>
      </c>
      <c r="J51" s="43">
        <f t="shared" si="2"/>
        <v>3350</v>
      </c>
    </row>
    <row r="52" spans="1:10" s="10" customFormat="1" ht="4.5" customHeight="1" x14ac:dyDescent="0.25">
      <c r="A52" s="33"/>
      <c r="B52" s="5"/>
      <c r="C52" s="23"/>
      <c r="D52" s="46"/>
      <c r="E52" s="24"/>
      <c r="F52" s="33"/>
      <c r="G52" s="33"/>
      <c r="H52" s="43"/>
      <c r="I52" s="44"/>
      <c r="J52" s="43"/>
    </row>
    <row r="53" spans="1:10" ht="12.75" customHeight="1" x14ac:dyDescent="0.25">
      <c r="A53" s="33"/>
      <c r="B53" s="38" t="s">
        <v>7</v>
      </c>
      <c r="C53" s="38">
        <f>SUM(C29:C51)</f>
        <v>16.5</v>
      </c>
      <c r="D53" s="33"/>
      <c r="E53" s="39">
        <f>SUM(E29:E51)</f>
        <v>157730</v>
      </c>
      <c r="F53" s="47"/>
      <c r="G53" s="48">
        <f>G36</f>
        <v>499.13</v>
      </c>
      <c r="H53" s="48">
        <f>SUM(H29:H51)</f>
        <v>114896.63</v>
      </c>
      <c r="I53" s="49">
        <f>SUM(I29:I51)</f>
        <v>5111.25</v>
      </c>
      <c r="J53" s="48">
        <f>H53+I53</f>
        <v>120007.88</v>
      </c>
    </row>
    <row r="54" spans="1:10" ht="11.25" customHeight="1" x14ac:dyDescent="0.25">
      <c r="A54" s="33"/>
      <c r="B54" s="23" t="s">
        <v>8</v>
      </c>
      <c r="C54" s="23">
        <f>C35</f>
        <v>0.5</v>
      </c>
      <c r="D54" s="33"/>
      <c r="E54" s="23"/>
      <c r="F54" s="33"/>
      <c r="G54" s="33"/>
      <c r="H54" s="43">
        <f>H35</f>
        <v>3877.5</v>
      </c>
      <c r="I54" s="43"/>
      <c r="J54" s="43">
        <f>J35</f>
        <v>3877.5</v>
      </c>
    </row>
    <row r="55" spans="1:10" ht="11.25" customHeight="1" x14ac:dyDescent="0.25">
      <c r="A55" s="33"/>
      <c r="B55" s="23" t="s">
        <v>9</v>
      </c>
      <c r="C55" s="23">
        <f>C36+C40</f>
        <v>1.5</v>
      </c>
      <c r="D55" s="33"/>
      <c r="E55" s="24">
        <f>E40</f>
        <v>6655</v>
      </c>
      <c r="F55" s="33"/>
      <c r="G55" s="33"/>
      <c r="H55" s="43">
        <f>H40+H36</f>
        <v>10481.630000000001</v>
      </c>
      <c r="I55" s="44"/>
      <c r="J55" s="43">
        <f>J40+J36</f>
        <v>10481.630000000001</v>
      </c>
    </row>
    <row r="56" spans="1:10" ht="11.25" customHeight="1" x14ac:dyDescent="0.25">
      <c r="A56" s="33"/>
      <c r="B56" s="23" t="s">
        <v>10</v>
      </c>
      <c r="C56" s="38"/>
      <c r="D56" s="33"/>
      <c r="E56" s="38"/>
      <c r="F56" s="33"/>
      <c r="G56" s="33"/>
      <c r="H56" s="33"/>
      <c r="I56" s="50"/>
      <c r="J56" s="43"/>
    </row>
    <row r="57" spans="1:10" ht="11.25" customHeight="1" x14ac:dyDescent="0.25">
      <c r="A57" s="33"/>
      <c r="B57" s="23" t="s">
        <v>11</v>
      </c>
      <c r="C57" s="51">
        <f>C29+C30+C31+C32+C33+C34+C37+C38+C39+C41+C42+C43+C44+C45+C46+C47+C48+C49+C51+C50</f>
        <v>14.5</v>
      </c>
      <c r="D57" s="33"/>
      <c r="E57" s="52">
        <f>E29+E30+E37+E38+E41+E42+E43+E44+E45+E46+E47+E48+E49+E51</f>
        <v>91740</v>
      </c>
      <c r="F57" s="33"/>
      <c r="G57" s="33"/>
      <c r="H57" s="43">
        <f>H29+H30+H37+H38+H39+H41+H42+H43+H44+H45+H46+H47+H48+H49+H51+H31+H32+H33+H34</f>
        <v>98862.5</v>
      </c>
      <c r="I57" s="43">
        <f>I29+I30+I37+I38+I39+I41+I42+I43+I44+I45+I46+I47+I48+I49+I51+I31+I32+I33+I34</f>
        <v>5111.25</v>
      </c>
      <c r="J57" s="43">
        <f>J29+J30+J37+J38+J39+J41+J42+J43+J44+J45+J46+J47+J48+J49+J51+J31+J32+J33+J34+J50</f>
        <v>105648.75</v>
      </c>
    </row>
    <row r="58" spans="1:10" ht="13.5" customHeight="1" x14ac:dyDescent="0.25">
      <c r="A58" s="159" t="s">
        <v>125</v>
      </c>
      <c r="B58" s="160"/>
      <c r="C58" s="160"/>
      <c r="D58" s="160"/>
      <c r="E58" s="160"/>
      <c r="F58" s="160"/>
      <c r="G58" s="160"/>
      <c r="H58" s="160"/>
      <c r="I58" s="160"/>
      <c r="J58" s="161"/>
    </row>
    <row r="59" spans="1:10" ht="12.75" customHeight="1" x14ac:dyDescent="0.25">
      <c r="A59" s="147" t="s">
        <v>140</v>
      </c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4.5" customHeight="1" x14ac:dyDescent="0.25">
      <c r="A60" s="33"/>
      <c r="B60" s="5"/>
      <c r="C60" s="35"/>
      <c r="D60" s="35"/>
      <c r="E60" s="35"/>
      <c r="F60" s="33"/>
      <c r="G60" s="33"/>
      <c r="H60" s="35"/>
      <c r="I60" s="53"/>
      <c r="J60" s="43"/>
    </row>
    <row r="61" spans="1:10" ht="12.75" customHeight="1" x14ac:dyDescent="0.25">
      <c r="A61" s="33">
        <v>1</v>
      </c>
      <c r="B61" s="5" t="s">
        <v>40</v>
      </c>
      <c r="C61" s="35">
        <v>5.25</v>
      </c>
      <c r="D61" s="35" t="s">
        <v>37</v>
      </c>
      <c r="E61" s="36">
        <v>11000</v>
      </c>
      <c r="F61" s="33"/>
      <c r="G61" s="36">
        <v>2750</v>
      </c>
      <c r="H61" s="36">
        <f>E61*C61+F61+G61</f>
        <v>60500</v>
      </c>
      <c r="I61" s="42"/>
      <c r="J61" s="43">
        <f>H61+I61</f>
        <v>60500</v>
      </c>
    </row>
    <row r="62" spans="1:10" ht="12.75" customHeight="1" x14ac:dyDescent="0.25">
      <c r="A62" s="33">
        <v>2</v>
      </c>
      <c r="B62" s="5" t="s">
        <v>49</v>
      </c>
      <c r="C62" s="35">
        <v>2</v>
      </c>
      <c r="D62" s="35" t="s">
        <v>37</v>
      </c>
      <c r="E62" s="36">
        <v>11000</v>
      </c>
      <c r="F62" s="33"/>
      <c r="G62" s="36">
        <v>3300</v>
      </c>
      <c r="H62" s="36">
        <f>E62*C62+F62+G62</f>
        <v>25300</v>
      </c>
      <c r="I62" s="42"/>
      <c r="J62" s="43">
        <f t="shared" ref="J62:J63" si="3">H62+I62</f>
        <v>25300</v>
      </c>
    </row>
    <row r="63" spans="1:10" ht="12.75" customHeight="1" x14ac:dyDescent="0.25">
      <c r="A63" s="33">
        <v>3</v>
      </c>
      <c r="B63" s="5" t="s">
        <v>105</v>
      </c>
      <c r="C63" s="35">
        <v>3.5</v>
      </c>
      <c r="D63" s="35" t="s">
        <v>37</v>
      </c>
      <c r="E63" s="36">
        <v>11000</v>
      </c>
      <c r="F63" s="33"/>
      <c r="G63" s="36">
        <v>4400</v>
      </c>
      <c r="H63" s="36">
        <f>E63*C63+F63+G63</f>
        <v>42900</v>
      </c>
      <c r="I63" s="42"/>
      <c r="J63" s="43">
        <f t="shared" si="3"/>
        <v>42900</v>
      </c>
    </row>
    <row r="64" spans="1:10" ht="4.5" customHeight="1" x14ac:dyDescent="0.25">
      <c r="A64" s="33"/>
      <c r="B64" s="34"/>
      <c r="C64" s="35"/>
      <c r="D64" s="35"/>
      <c r="E64" s="35"/>
      <c r="F64" s="33"/>
      <c r="G64" s="35"/>
      <c r="H64" s="35"/>
      <c r="I64" s="53"/>
      <c r="J64" s="43"/>
    </row>
    <row r="65" spans="1:10" ht="12.75" customHeight="1" x14ac:dyDescent="0.25">
      <c r="A65" s="33">
        <v>4</v>
      </c>
      <c r="B65" s="5" t="s">
        <v>138</v>
      </c>
      <c r="C65" s="35">
        <v>1</v>
      </c>
      <c r="D65" s="35">
        <v>3231</v>
      </c>
      <c r="E65" s="36">
        <v>6985</v>
      </c>
      <c r="F65" s="33"/>
      <c r="G65" s="36">
        <v>1047.75</v>
      </c>
      <c r="H65" s="36">
        <f>E65*C65+F65+G65</f>
        <v>8032.75</v>
      </c>
      <c r="I65" s="42"/>
      <c r="J65" s="43">
        <f>H65+I65</f>
        <v>8032.75</v>
      </c>
    </row>
    <row r="66" spans="1:10" ht="12.75" customHeight="1" x14ac:dyDescent="0.25">
      <c r="A66" s="33">
        <v>5</v>
      </c>
      <c r="B66" s="5" t="s">
        <v>139</v>
      </c>
      <c r="C66" s="35">
        <v>10</v>
      </c>
      <c r="D66" s="35">
        <v>3231</v>
      </c>
      <c r="E66" s="36">
        <v>7700</v>
      </c>
      <c r="F66" s="33"/>
      <c r="G66" s="36">
        <v>10010</v>
      </c>
      <c r="H66" s="36">
        <f>E66*C66+G66</f>
        <v>87010</v>
      </c>
      <c r="I66" s="42"/>
      <c r="J66" s="43">
        <f t="shared" ref="J66:J68" si="4">H66+I66</f>
        <v>87010</v>
      </c>
    </row>
    <row r="67" spans="1:10" ht="12.75" customHeight="1" x14ac:dyDescent="0.25">
      <c r="A67" s="33">
        <v>6</v>
      </c>
      <c r="B67" s="5" t="s">
        <v>139</v>
      </c>
      <c r="C67" s="35">
        <v>2</v>
      </c>
      <c r="D67" s="35">
        <v>3231</v>
      </c>
      <c r="E67" s="36">
        <v>6655</v>
      </c>
      <c r="F67" s="33"/>
      <c r="G67" s="36">
        <v>2329.25</v>
      </c>
      <c r="H67" s="36">
        <f>E67*C67+G67</f>
        <v>15639.25</v>
      </c>
      <c r="I67" s="42"/>
      <c r="J67" s="43">
        <f t="shared" si="4"/>
        <v>15639.25</v>
      </c>
    </row>
    <row r="68" spans="1:10" ht="12.75" customHeight="1" x14ac:dyDescent="0.25">
      <c r="A68" s="33">
        <v>7</v>
      </c>
      <c r="B68" s="5" t="s">
        <v>64</v>
      </c>
      <c r="C68" s="35">
        <v>6.5</v>
      </c>
      <c r="D68" s="35">
        <v>3231</v>
      </c>
      <c r="E68" s="36">
        <v>6655</v>
      </c>
      <c r="F68" s="33"/>
      <c r="G68" s="36">
        <v>6488.63</v>
      </c>
      <c r="H68" s="36">
        <f>E68*C68+G68</f>
        <v>49746.13</v>
      </c>
      <c r="I68" s="42"/>
      <c r="J68" s="43">
        <f t="shared" si="4"/>
        <v>49746.13</v>
      </c>
    </row>
    <row r="69" spans="1:10" ht="4.5" customHeight="1" x14ac:dyDescent="0.25">
      <c r="A69" s="33"/>
      <c r="B69" s="34"/>
      <c r="C69" s="35"/>
      <c r="D69" s="35"/>
      <c r="E69" s="35"/>
      <c r="F69" s="33"/>
      <c r="G69" s="35"/>
      <c r="H69" s="35"/>
      <c r="I69" s="53"/>
      <c r="J69" s="43"/>
    </row>
    <row r="70" spans="1:10" ht="25.5" customHeight="1" x14ac:dyDescent="0.25">
      <c r="A70" s="33">
        <v>8</v>
      </c>
      <c r="B70" s="5" t="s">
        <v>148</v>
      </c>
      <c r="C70" s="9">
        <v>3</v>
      </c>
      <c r="D70" s="9">
        <v>5132</v>
      </c>
      <c r="E70" s="54">
        <v>5500</v>
      </c>
      <c r="F70" s="12"/>
      <c r="G70" s="9"/>
      <c r="H70" s="54">
        <f>E70*C70+F70+G70</f>
        <v>16500</v>
      </c>
      <c r="I70" s="44">
        <v>3600</v>
      </c>
      <c r="J70" s="43">
        <f>H70+I70</f>
        <v>20100</v>
      </c>
    </row>
    <row r="71" spans="1:10" ht="4.5" customHeight="1" x14ac:dyDescent="0.25">
      <c r="A71" s="33"/>
      <c r="B71" s="34"/>
      <c r="C71" s="35"/>
      <c r="D71" s="35"/>
      <c r="E71" s="35"/>
      <c r="F71" s="33"/>
      <c r="G71" s="35"/>
      <c r="H71" s="35"/>
      <c r="I71" s="53"/>
      <c r="J71" s="43"/>
    </row>
    <row r="72" spans="1:10" ht="12.75" customHeight="1" x14ac:dyDescent="0.25">
      <c r="A72" s="33">
        <v>9</v>
      </c>
      <c r="B72" s="34" t="s">
        <v>20</v>
      </c>
      <c r="C72" s="35">
        <v>2</v>
      </c>
      <c r="D72" s="35">
        <v>4222</v>
      </c>
      <c r="E72" s="36">
        <v>6655</v>
      </c>
      <c r="F72" s="33"/>
      <c r="G72" s="35"/>
      <c r="H72" s="36">
        <f>E72*C72+F72+G72</f>
        <v>13310</v>
      </c>
      <c r="I72" s="42">
        <v>90</v>
      </c>
      <c r="J72" s="43">
        <f>H72+I72</f>
        <v>13400</v>
      </c>
    </row>
    <row r="73" spans="1:10" ht="12.75" customHeight="1" x14ac:dyDescent="0.25">
      <c r="A73" s="33">
        <v>10</v>
      </c>
      <c r="B73" s="34" t="s">
        <v>41</v>
      </c>
      <c r="C73" s="35">
        <v>1</v>
      </c>
      <c r="D73" s="35">
        <v>4131</v>
      </c>
      <c r="E73" s="36">
        <v>6655</v>
      </c>
      <c r="F73" s="33"/>
      <c r="G73" s="35"/>
      <c r="H73" s="36">
        <f>E73*C73+F73+G73</f>
        <v>6655</v>
      </c>
      <c r="I73" s="42">
        <v>45</v>
      </c>
      <c r="J73" s="43">
        <f>H73+I73</f>
        <v>6700</v>
      </c>
    </row>
    <row r="74" spans="1:10" ht="6" customHeight="1" x14ac:dyDescent="0.25">
      <c r="A74" s="33"/>
      <c r="B74" s="34"/>
      <c r="C74" s="35"/>
      <c r="D74" s="35"/>
      <c r="E74" s="35"/>
      <c r="F74" s="33"/>
      <c r="G74" s="35"/>
      <c r="H74" s="35"/>
      <c r="I74" s="53"/>
      <c r="J74" s="43"/>
    </row>
    <row r="75" spans="1:10" ht="12.75" customHeight="1" x14ac:dyDescent="0.25">
      <c r="A75" s="33"/>
      <c r="B75" s="38" t="s">
        <v>7</v>
      </c>
      <c r="C75" s="38">
        <f>SUM(C60:C74)</f>
        <v>36.25</v>
      </c>
      <c r="D75" s="38"/>
      <c r="E75" s="39">
        <f>SUM(E60:E74)</f>
        <v>79805</v>
      </c>
      <c r="F75" s="33"/>
      <c r="G75" s="39">
        <f>SUM(G60:G74)</f>
        <v>30325.63</v>
      </c>
      <c r="H75" s="55">
        <f>SUM(H60:H74)</f>
        <v>325593.13</v>
      </c>
      <c r="I75" s="56">
        <f>SUM(I60:I74)</f>
        <v>3735</v>
      </c>
      <c r="J75" s="48">
        <f>H75+I75</f>
        <v>329328.13</v>
      </c>
    </row>
    <row r="76" spans="1:10" ht="11.25" customHeight="1" x14ac:dyDescent="0.25">
      <c r="A76" s="33"/>
      <c r="B76" s="57" t="s">
        <v>8</v>
      </c>
      <c r="C76" s="57">
        <f>C61+C62+C63</f>
        <v>10.75</v>
      </c>
      <c r="D76" s="57"/>
      <c r="E76" s="58">
        <f t="shared" ref="E76" si="5">E61+E62+E63</f>
        <v>33000</v>
      </c>
      <c r="F76" s="59"/>
      <c r="G76" s="58">
        <f>G61+G62+G63</f>
        <v>10450</v>
      </c>
      <c r="H76" s="58">
        <f>H61+H62+H63</f>
        <v>128700</v>
      </c>
      <c r="I76" s="60"/>
      <c r="J76" s="61">
        <f>J61+J62+J63</f>
        <v>128700</v>
      </c>
    </row>
    <row r="77" spans="1:10" ht="11.25" customHeight="1" x14ac:dyDescent="0.25">
      <c r="A77" s="33"/>
      <c r="B77" s="57" t="s">
        <v>9</v>
      </c>
      <c r="C77" s="57">
        <f>C65+C66+C67+C68</f>
        <v>19.5</v>
      </c>
      <c r="D77" s="57"/>
      <c r="E77" s="58">
        <f>E65+E66+E67+E68</f>
        <v>27995</v>
      </c>
      <c r="F77" s="59"/>
      <c r="G77" s="58">
        <f>G65+G66+G67+G68</f>
        <v>19875.63</v>
      </c>
      <c r="H77" s="58">
        <f>H65+H66+H67+H68</f>
        <v>160428.13</v>
      </c>
      <c r="I77" s="60"/>
      <c r="J77" s="61">
        <f>J65+J66+J67+J68</f>
        <v>160428.13</v>
      </c>
    </row>
    <row r="78" spans="1:10" ht="11.25" customHeight="1" x14ac:dyDescent="0.25">
      <c r="A78" s="33"/>
      <c r="B78" s="57" t="s">
        <v>21</v>
      </c>
      <c r="C78" s="57">
        <v>3</v>
      </c>
      <c r="D78" s="57"/>
      <c r="E78" s="58">
        <f>E70</f>
        <v>5500</v>
      </c>
      <c r="F78" s="59"/>
      <c r="G78" s="57"/>
      <c r="H78" s="58">
        <f>H70</f>
        <v>16500</v>
      </c>
      <c r="I78" s="60">
        <f>I70</f>
        <v>3600</v>
      </c>
      <c r="J78" s="61">
        <f>J70</f>
        <v>20100</v>
      </c>
    </row>
    <row r="79" spans="1:10" ht="11.25" customHeight="1" x14ac:dyDescent="0.25">
      <c r="A79" s="33"/>
      <c r="B79" s="57" t="s">
        <v>22</v>
      </c>
      <c r="C79" s="57">
        <v>3</v>
      </c>
      <c r="D79" s="57"/>
      <c r="E79" s="58">
        <f>E72+E73</f>
        <v>13310</v>
      </c>
      <c r="F79" s="59"/>
      <c r="G79" s="57"/>
      <c r="H79" s="58">
        <f>H72+H73</f>
        <v>19965</v>
      </c>
      <c r="I79" s="60">
        <f>I72+I73</f>
        <v>135</v>
      </c>
      <c r="J79" s="61">
        <f>J72+J73</f>
        <v>20100</v>
      </c>
    </row>
    <row r="80" spans="1:10" ht="12.75" customHeight="1" x14ac:dyDescent="0.25">
      <c r="A80" s="148" t="s">
        <v>144</v>
      </c>
      <c r="B80" s="149"/>
      <c r="C80" s="149"/>
      <c r="D80" s="149"/>
      <c r="E80" s="149"/>
      <c r="F80" s="149"/>
      <c r="G80" s="149"/>
      <c r="H80" s="149"/>
      <c r="I80" s="149"/>
      <c r="J80" s="149"/>
    </row>
    <row r="81" spans="1:10" ht="12.75" customHeight="1" x14ac:dyDescent="0.25">
      <c r="A81" s="59">
        <v>1</v>
      </c>
      <c r="B81" s="28" t="s">
        <v>145</v>
      </c>
      <c r="C81" s="23">
        <v>1</v>
      </c>
      <c r="D81" s="23" t="s">
        <v>37</v>
      </c>
      <c r="E81" s="24">
        <v>11000</v>
      </c>
      <c r="F81" s="24">
        <v>1100</v>
      </c>
      <c r="G81" s="24">
        <v>550</v>
      </c>
      <c r="H81" s="43">
        <f>E81*C81+F81+G81</f>
        <v>12650</v>
      </c>
      <c r="I81" s="44"/>
      <c r="J81" s="43">
        <f>H81+I81</f>
        <v>12650</v>
      </c>
    </row>
    <row r="82" spans="1:10" ht="4.5" customHeight="1" x14ac:dyDescent="0.25">
      <c r="A82" s="59"/>
      <c r="B82" s="4"/>
      <c r="C82" s="62"/>
      <c r="D82" s="62"/>
      <c r="E82" s="62"/>
      <c r="F82" s="62"/>
      <c r="G82" s="62"/>
      <c r="H82" s="43"/>
      <c r="I82" s="44"/>
      <c r="J82" s="43"/>
    </row>
    <row r="83" spans="1:10" ht="12.75" customHeight="1" x14ac:dyDescent="0.25">
      <c r="A83" s="59">
        <v>2</v>
      </c>
      <c r="B83" s="28" t="s">
        <v>139</v>
      </c>
      <c r="C83" s="23">
        <v>1</v>
      </c>
      <c r="D83" s="23">
        <v>3231</v>
      </c>
      <c r="E83" s="24">
        <v>7700</v>
      </c>
      <c r="F83" s="24"/>
      <c r="G83" s="24">
        <v>770</v>
      </c>
      <c r="H83" s="43">
        <f>E83*C83+F83+G83</f>
        <v>8470</v>
      </c>
      <c r="I83" s="44"/>
      <c r="J83" s="43">
        <f t="shared" ref="J83:J88" si="6">H83+I83</f>
        <v>8470</v>
      </c>
    </row>
    <row r="84" spans="1:10" ht="12.75" customHeight="1" x14ac:dyDescent="0.25">
      <c r="A84" s="59">
        <v>3</v>
      </c>
      <c r="B84" s="28" t="s">
        <v>139</v>
      </c>
      <c r="C84" s="23">
        <v>1</v>
      </c>
      <c r="D84" s="23">
        <v>3231</v>
      </c>
      <c r="E84" s="24">
        <v>6655</v>
      </c>
      <c r="F84" s="24"/>
      <c r="G84" s="24"/>
      <c r="H84" s="43">
        <f>E84*C84+F84+G84</f>
        <v>6655</v>
      </c>
      <c r="I84" s="44">
        <v>45</v>
      </c>
      <c r="J84" s="43">
        <f t="shared" si="6"/>
        <v>6700</v>
      </c>
    </row>
    <row r="85" spans="1:10" ht="4.5" customHeight="1" x14ac:dyDescent="0.25">
      <c r="A85" s="59"/>
      <c r="B85" s="4"/>
      <c r="C85" s="63"/>
      <c r="D85" s="63"/>
      <c r="E85" s="63"/>
      <c r="F85" s="63"/>
      <c r="G85" s="63"/>
      <c r="H85" s="43"/>
      <c r="I85" s="44"/>
      <c r="J85" s="43"/>
    </row>
    <row r="86" spans="1:10" ht="25.5" customHeight="1" x14ac:dyDescent="0.25">
      <c r="A86" s="59">
        <v>4</v>
      </c>
      <c r="B86" s="5" t="s">
        <v>148</v>
      </c>
      <c r="C86" s="35">
        <v>1</v>
      </c>
      <c r="D86" s="35">
        <v>5132</v>
      </c>
      <c r="E86" s="36">
        <v>5500</v>
      </c>
      <c r="F86" s="64"/>
      <c r="G86" s="35"/>
      <c r="H86" s="43">
        <f>E86*C86+F86+G86</f>
        <v>5500</v>
      </c>
      <c r="I86" s="26">
        <v>1200</v>
      </c>
      <c r="J86" s="43">
        <f t="shared" si="6"/>
        <v>6700</v>
      </c>
    </row>
    <row r="87" spans="1:10" ht="4.5" customHeight="1" x14ac:dyDescent="0.25">
      <c r="A87" s="59"/>
      <c r="B87" s="4"/>
      <c r="C87" s="63"/>
      <c r="D87" s="63"/>
      <c r="E87" s="63"/>
      <c r="F87" s="63"/>
      <c r="G87" s="63"/>
      <c r="H87" s="43"/>
      <c r="I87" s="53"/>
      <c r="J87" s="43"/>
    </row>
    <row r="88" spans="1:10" ht="12.75" customHeight="1" x14ac:dyDescent="0.25">
      <c r="A88" s="59">
        <v>5</v>
      </c>
      <c r="B88" s="4" t="s">
        <v>60</v>
      </c>
      <c r="C88" s="23">
        <v>1</v>
      </c>
      <c r="D88" s="23">
        <v>8322</v>
      </c>
      <c r="E88" s="24">
        <v>5500</v>
      </c>
      <c r="F88" s="23"/>
      <c r="G88" s="23"/>
      <c r="H88" s="43">
        <f>E88*C88+F88+G88</f>
        <v>5500</v>
      </c>
      <c r="I88" s="26">
        <v>1200</v>
      </c>
      <c r="J88" s="43">
        <f t="shared" si="6"/>
        <v>6700</v>
      </c>
    </row>
    <row r="89" spans="1:10" ht="4.5" customHeight="1" x14ac:dyDescent="0.25">
      <c r="A89" s="59"/>
      <c r="B89" s="23"/>
      <c r="C89" s="63"/>
      <c r="D89" s="63"/>
      <c r="E89" s="63"/>
      <c r="F89" s="63"/>
      <c r="G89" s="63"/>
      <c r="H89" s="43"/>
      <c r="I89" s="44"/>
      <c r="J89" s="43"/>
    </row>
    <row r="90" spans="1:10" ht="12.75" customHeight="1" x14ac:dyDescent="0.25">
      <c r="A90" s="33"/>
      <c r="B90" s="38" t="s">
        <v>7</v>
      </c>
      <c r="C90" s="38">
        <f>SUM(C81:C89)</f>
        <v>5</v>
      </c>
      <c r="D90" s="38"/>
      <c r="E90" s="39">
        <f>SUM(E81:E89)</f>
        <v>36355</v>
      </c>
      <c r="F90" s="39">
        <f>F81</f>
        <v>1100</v>
      </c>
      <c r="G90" s="39">
        <f>G81+G83</f>
        <v>1320</v>
      </c>
      <c r="H90" s="48">
        <f>H81+H83+H84+H86+H88</f>
        <v>38775</v>
      </c>
      <c r="I90" s="49">
        <f>SUM(I81:I88)</f>
        <v>2445</v>
      </c>
      <c r="J90" s="48">
        <f>H90+I90</f>
        <v>41220</v>
      </c>
    </row>
    <row r="91" spans="1:10" ht="11.25" customHeight="1" x14ac:dyDescent="0.25">
      <c r="A91" s="59"/>
      <c r="B91" s="23" t="s">
        <v>8</v>
      </c>
      <c r="C91" s="23">
        <v>1</v>
      </c>
      <c r="D91" s="23"/>
      <c r="E91" s="24">
        <f>E81</f>
        <v>11000</v>
      </c>
      <c r="F91" s="24">
        <f>F90</f>
        <v>1100</v>
      </c>
      <c r="G91" s="24">
        <f>G81</f>
        <v>550</v>
      </c>
      <c r="H91" s="43">
        <f>H81</f>
        <v>12650</v>
      </c>
      <c r="I91" s="44"/>
      <c r="J91" s="43">
        <f t="shared" ref="J91:J94" si="7">H91+I91</f>
        <v>12650</v>
      </c>
    </row>
    <row r="92" spans="1:10" ht="11.25" customHeight="1" x14ac:dyDescent="0.25">
      <c r="A92" s="59"/>
      <c r="B92" s="23" t="s">
        <v>9</v>
      </c>
      <c r="C92" s="23">
        <v>2</v>
      </c>
      <c r="D92" s="23"/>
      <c r="E92" s="24">
        <f>E83+E84</f>
        <v>14355</v>
      </c>
      <c r="F92" s="24"/>
      <c r="G92" s="24">
        <f>G83</f>
        <v>770</v>
      </c>
      <c r="H92" s="43">
        <f>H83+H84</f>
        <v>15125</v>
      </c>
      <c r="I92" s="44">
        <f>I84</f>
        <v>45</v>
      </c>
      <c r="J92" s="43">
        <f t="shared" si="7"/>
        <v>15170</v>
      </c>
    </row>
    <row r="93" spans="1:10" ht="11.25" customHeight="1" x14ac:dyDescent="0.25">
      <c r="A93" s="59"/>
      <c r="B93" s="23" t="s">
        <v>10</v>
      </c>
      <c r="C93" s="35">
        <v>1</v>
      </c>
      <c r="D93" s="35"/>
      <c r="E93" s="36">
        <f>E86</f>
        <v>5500</v>
      </c>
      <c r="F93" s="64"/>
      <c r="G93" s="33"/>
      <c r="H93" s="43">
        <f>H86</f>
        <v>5500</v>
      </c>
      <c r="I93" s="26">
        <f>I86</f>
        <v>1200</v>
      </c>
      <c r="J93" s="43">
        <f t="shared" si="7"/>
        <v>6700</v>
      </c>
    </row>
    <row r="94" spans="1:10" ht="11.25" customHeight="1" x14ac:dyDescent="0.25">
      <c r="A94" s="59"/>
      <c r="B94" s="23" t="s">
        <v>11</v>
      </c>
      <c r="C94" s="23">
        <v>1</v>
      </c>
      <c r="D94" s="23"/>
      <c r="E94" s="24">
        <f>E88</f>
        <v>5500</v>
      </c>
      <c r="F94" s="33"/>
      <c r="G94" s="33"/>
      <c r="H94" s="43">
        <f>H88</f>
        <v>5500</v>
      </c>
      <c r="I94" s="26">
        <f>I88</f>
        <v>1200</v>
      </c>
      <c r="J94" s="43">
        <f t="shared" si="7"/>
        <v>6700</v>
      </c>
    </row>
    <row r="95" spans="1:10" ht="12.75" customHeight="1" x14ac:dyDescent="0.25">
      <c r="A95" s="147" t="s">
        <v>70</v>
      </c>
      <c r="B95" s="147"/>
      <c r="C95" s="147"/>
      <c r="D95" s="147"/>
      <c r="E95" s="147"/>
      <c r="F95" s="147"/>
      <c r="G95" s="147"/>
      <c r="H95" s="147"/>
      <c r="I95" s="147"/>
      <c r="J95" s="147"/>
    </row>
    <row r="96" spans="1:10" ht="12.75" customHeight="1" x14ac:dyDescent="0.25">
      <c r="A96" s="33">
        <v>1</v>
      </c>
      <c r="B96" s="28" t="s">
        <v>145</v>
      </c>
      <c r="C96" s="23">
        <v>1</v>
      </c>
      <c r="D96" s="23" t="s">
        <v>37</v>
      </c>
      <c r="E96" s="24">
        <v>11000</v>
      </c>
      <c r="F96" s="24">
        <v>1100</v>
      </c>
      <c r="G96" s="24">
        <v>1100</v>
      </c>
      <c r="H96" s="24">
        <f t="shared" ref="H96:H104" si="8">E96*C96+F96+G96</f>
        <v>13200</v>
      </c>
      <c r="I96" s="26"/>
      <c r="J96" s="27">
        <f>H96+I96</f>
        <v>13200</v>
      </c>
    </row>
    <row r="97" spans="1:10" ht="4.5" customHeight="1" x14ac:dyDescent="0.25">
      <c r="A97" s="33"/>
      <c r="B97" s="4"/>
      <c r="C97" s="23"/>
      <c r="D97" s="23"/>
      <c r="E97" s="64"/>
      <c r="F97" s="64"/>
      <c r="G97" s="64"/>
      <c r="H97" s="24"/>
      <c r="I97" s="26"/>
      <c r="J97" s="27"/>
    </row>
    <row r="98" spans="1:10" ht="12.75" customHeight="1" x14ac:dyDescent="0.25">
      <c r="A98" s="33">
        <v>2</v>
      </c>
      <c r="B98" s="28" t="s">
        <v>141</v>
      </c>
      <c r="C98" s="23">
        <v>1</v>
      </c>
      <c r="D98" s="23">
        <v>3231</v>
      </c>
      <c r="E98" s="24">
        <v>7700</v>
      </c>
      <c r="F98" s="65"/>
      <c r="G98" s="24">
        <v>1155</v>
      </c>
      <c r="H98" s="24">
        <f t="shared" si="8"/>
        <v>8855</v>
      </c>
      <c r="I98" s="26"/>
      <c r="J98" s="27">
        <f t="shared" ref="J98:J104" si="9">H98+I98</f>
        <v>8855</v>
      </c>
    </row>
    <row r="99" spans="1:10" ht="12.75" customHeight="1" x14ac:dyDescent="0.25">
      <c r="A99" s="33">
        <v>3</v>
      </c>
      <c r="B99" s="4" t="s">
        <v>139</v>
      </c>
      <c r="C99" s="23">
        <v>1</v>
      </c>
      <c r="D99" s="23">
        <v>3231</v>
      </c>
      <c r="E99" s="24">
        <v>6655</v>
      </c>
      <c r="F99" s="65"/>
      <c r="G99" s="24"/>
      <c r="H99" s="24">
        <f t="shared" si="8"/>
        <v>6655</v>
      </c>
      <c r="I99" s="26">
        <v>45</v>
      </c>
      <c r="J99" s="27">
        <f t="shared" si="9"/>
        <v>6700</v>
      </c>
    </row>
    <row r="100" spans="1:10" ht="4.5" customHeight="1" x14ac:dyDescent="0.25">
      <c r="A100" s="33"/>
      <c r="B100" s="4"/>
      <c r="C100" s="23"/>
      <c r="D100" s="23"/>
      <c r="E100" s="23"/>
      <c r="F100" s="62"/>
      <c r="G100" s="23"/>
      <c r="H100" s="24"/>
      <c r="I100" s="26"/>
      <c r="J100" s="27"/>
    </row>
    <row r="101" spans="1:10" ht="25.5" customHeight="1" x14ac:dyDescent="0.25">
      <c r="A101" s="33">
        <v>4</v>
      </c>
      <c r="B101" s="5" t="s">
        <v>148</v>
      </c>
      <c r="C101" s="35">
        <v>1</v>
      </c>
      <c r="D101" s="35">
        <v>5132</v>
      </c>
      <c r="E101" s="36">
        <v>5500</v>
      </c>
      <c r="F101" s="23"/>
      <c r="G101" s="23"/>
      <c r="H101" s="24">
        <f t="shared" si="8"/>
        <v>5500</v>
      </c>
      <c r="I101" s="26">
        <v>600</v>
      </c>
      <c r="J101" s="27">
        <f t="shared" si="9"/>
        <v>6100</v>
      </c>
    </row>
    <row r="102" spans="1:10" ht="4.5" customHeight="1" x14ac:dyDescent="0.25">
      <c r="A102" s="33"/>
      <c r="B102" s="4"/>
      <c r="C102" s="63"/>
      <c r="D102" s="63"/>
      <c r="E102" s="66"/>
      <c r="F102" s="63"/>
      <c r="G102" s="63"/>
      <c r="H102" s="24"/>
      <c r="I102" s="42"/>
      <c r="J102" s="27"/>
    </row>
    <row r="103" spans="1:10" ht="12.75" customHeight="1" x14ac:dyDescent="0.25">
      <c r="A103" s="33">
        <v>5</v>
      </c>
      <c r="B103" s="34" t="s">
        <v>60</v>
      </c>
      <c r="C103" s="23">
        <v>1</v>
      </c>
      <c r="D103" s="23">
        <v>8322</v>
      </c>
      <c r="E103" s="24">
        <v>5500</v>
      </c>
      <c r="F103" s="23"/>
      <c r="G103" s="23"/>
      <c r="H103" s="24">
        <f t="shared" si="8"/>
        <v>5500</v>
      </c>
      <c r="I103" s="26">
        <v>1200</v>
      </c>
      <c r="J103" s="27">
        <f t="shared" si="9"/>
        <v>6700</v>
      </c>
    </row>
    <row r="104" spans="1:10" ht="12.75" customHeight="1" x14ac:dyDescent="0.25">
      <c r="A104" s="33">
        <v>6</v>
      </c>
      <c r="B104" s="4" t="s">
        <v>28</v>
      </c>
      <c r="C104" s="23">
        <v>0.5</v>
      </c>
      <c r="D104" s="23">
        <v>9141</v>
      </c>
      <c r="E104" s="24">
        <v>5500</v>
      </c>
      <c r="F104" s="23"/>
      <c r="G104" s="23"/>
      <c r="H104" s="24">
        <f t="shared" si="8"/>
        <v>2750</v>
      </c>
      <c r="I104" s="26">
        <v>600</v>
      </c>
      <c r="J104" s="27">
        <f t="shared" si="9"/>
        <v>3350</v>
      </c>
    </row>
    <row r="105" spans="1:10" ht="4.5" customHeight="1" x14ac:dyDescent="0.25">
      <c r="A105" s="33"/>
      <c r="B105" s="4"/>
      <c r="C105" s="23"/>
      <c r="D105" s="23"/>
      <c r="E105" s="23"/>
      <c r="F105" s="23"/>
      <c r="G105" s="23"/>
      <c r="H105" s="24"/>
      <c r="I105" s="26"/>
      <c r="J105" s="27"/>
    </row>
    <row r="106" spans="1:10" ht="12.75" customHeight="1" x14ac:dyDescent="0.25">
      <c r="A106" s="33"/>
      <c r="B106" s="38" t="s">
        <v>7</v>
      </c>
      <c r="C106" s="38">
        <f>SUM(C96:C105)</f>
        <v>5.5</v>
      </c>
      <c r="D106" s="38"/>
      <c r="E106" s="39">
        <f>SUM(E96:E105)</f>
        <v>41855</v>
      </c>
      <c r="F106" s="39">
        <f>F96</f>
        <v>1100</v>
      </c>
      <c r="G106" s="39">
        <f>G96+G98+G99</f>
        <v>2255</v>
      </c>
      <c r="H106" s="39">
        <f>SUM(H96:H105)</f>
        <v>42460</v>
      </c>
      <c r="I106" s="40">
        <f>SUM(I96:I104)</f>
        <v>2445</v>
      </c>
      <c r="J106" s="41">
        <f>H106+I106</f>
        <v>44905</v>
      </c>
    </row>
    <row r="107" spans="1:10" ht="11.25" customHeight="1" x14ac:dyDescent="0.25">
      <c r="A107" s="33"/>
      <c r="B107" s="23" t="s">
        <v>8</v>
      </c>
      <c r="C107" s="23">
        <f>C96</f>
        <v>1</v>
      </c>
      <c r="D107" s="23"/>
      <c r="E107" s="24">
        <f>E96</f>
        <v>11000</v>
      </c>
      <c r="F107" s="24">
        <f>F106</f>
        <v>1100</v>
      </c>
      <c r="G107" s="24">
        <f>G96</f>
        <v>1100</v>
      </c>
      <c r="H107" s="24">
        <f>H96</f>
        <v>13200</v>
      </c>
      <c r="I107" s="26"/>
      <c r="J107" s="27">
        <f>H107+I107</f>
        <v>13200</v>
      </c>
    </row>
    <row r="108" spans="1:10" ht="11.25" customHeight="1" x14ac:dyDescent="0.25">
      <c r="A108" s="33"/>
      <c r="B108" s="23" t="s">
        <v>9</v>
      </c>
      <c r="C108" s="23">
        <v>2</v>
      </c>
      <c r="D108" s="23"/>
      <c r="E108" s="24">
        <f>E98+E99</f>
        <v>14355</v>
      </c>
      <c r="F108" s="24"/>
      <c r="G108" s="24">
        <f>G98+G99</f>
        <v>1155</v>
      </c>
      <c r="H108" s="24">
        <f>H98+H99</f>
        <v>15510</v>
      </c>
      <c r="I108" s="26">
        <f>I99</f>
        <v>45</v>
      </c>
      <c r="J108" s="27">
        <f t="shared" ref="J108:J110" si="10">H108+I108</f>
        <v>15555</v>
      </c>
    </row>
    <row r="109" spans="1:10" ht="11.25" customHeight="1" x14ac:dyDescent="0.25">
      <c r="A109" s="33"/>
      <c r="B109" s="23" t="s">
        <v>10</v>
      </c>
      <c r="C109" s="23">
        <v>1</v>
      </c>
      <c r="D109" s="23"/>
      <c r="E109" s="24">
        <f>E101</f>
        <v>5500</v>
      </c>
      <c r="F109" s="23"/>
      <c r="G109" s="23"/>
      <c r="H109" s="24">
        <f>H101</f>
        <v>5500</v>
      </c>
      <c r="I109" s="26">
        <f>I101</f>
        <v>600</v>
      </c>
      <c r="J109" s="27">
        <f t="shared" si="10"/>
        <v>6100</v>
      </c>
    </row>
    <row r="110" spans="1:10" ht="11.25" customHeight="1" x14ac:dyDescent="0.25">
      <c r="A110" s="33"/>
      <c r="B110" s="23" t="s">
        <v>11</v>
      </c>
      <c r="C110" s="23">
        <v>1.5</v>
      </c>
      <c r="D110" s="23"/>
      <c r="E110" s="24">
        <f>E103+E104</f>
        <v>11000</v>
      </c>
      <c r="F110" s="23"/>
      <c r="G110" s="23"/>
      <c r="H110" s="24">
        <f>H103+H104</f>
        <v>8250</v>
      </c>
      <c r="I110" s="26">
        <f>I103+I104</f>
        <v>1800</v>
      </c>
      <c r="J110" s="27">
        <f t="shared" si="10"/>
        <v>10050</v>
      </c>
    </row>
    <row r="111" spans="1:10" ht="12.75" customHeight="1" x14ac:dyDescent="0.25">
      <c r="A111" s="147" t="s">
        <v>74</v>
      </c>
      <c r="B111" s="147"/>
      <c r="C111" s="147"/>
      <c r="D111" s="147"/>
      <c r="E111" s="147"/>
      <c r="F111" s="147"/>
      <c r="G111" s="147"/>
      <c r="H111" s="147"/>
      <c r="I111" s="147"/>
      <c r="J111" s="147"/>
    </row>
    <row r="112" spans="1:10" ht="12.75" customHeight="1" x14ac:dyDescent="0.25">
      <c r="A112" s="33">
        <v>1</v>
      </c>
      <c r="B112" s="28" t="s">
        <v>43</v>
      </c>
      <c r="C112" s="35">
        <v>1</v>
      </c>
      <c r="D112" s="35" t="s">
        <v>37</v>
      </c>
      <c r="E112" s="36">
        <v>11000</v>
      </c>
      <c r="F112" s="36"/>
      <c r="G112" s="35"/>
      <c r="H112" s="36">
        <f>E112*C112+F112+G112</f>
        <v>11000</v>
      </c>
      <c r="I112" s="42"/>
      <c r="J112" s="43">
        <f>H112+I112</f>
        <v>11000</v>
      </c>
    </row>
    <row r="113" spans="1:10" ht="4.5" customHeight="1" x14ac:dyDescent="0.25">
      <c r="A113" s="33"/>
      <c r="B113" s="4"/>
      <c r="C113" s="23"/>
      <c r="D113" s="23"/>
      <c r="E113" s="64"/>
      <c r="F113" s="64"/>
      <c r="G113" s="64"/>
      <c r="H113" s="36"/>
      <c r="I113" s="67"/>
      <c r="J113" s="43"/>
    </row>
    <row r="114" spans="1:10" ht="12.75" customHeight="1" x14ac:dyDescent="0.25">
      <c r="A114" s="33">
        <v>2</v>
      </c>
      <c r="B114" s="28" t="s">
        <v>142</v>
      </c>
      <c r="C114" s="23">
        <v>1.5</v>
      </c>
      <c r="D114" s="23">
        <v>3231</v>
      </c>
      <c r="E114" s="24">
        <v>6655</v>
      </c>
      <c r="F114" s="23"/>
      <c r="G114" s="24">
        <v>665.5</v>
      </c>
      <c r="H114" s="36">
        <f>E114*C114+F114+G114</f>
        <v>10648</v>
      </c>
      <c r="I114" s="26"/>
      <c r="J114" s="43">
        <f t="shared" ref="J114:J118" si="11">H114+I114</f>
        <v>10648</v>
      </c>
    </row>
    <row r="115" spans="1:10" ht="4.5" customHeight="1" x14ac:dyDescent="0.25">
      <c r="A115" s="33"/>
      <c r="B115" s="4"/>
      <c r="C115" s="63"/>
      <c r="D115" s="63"/>
      <c r="E115" s="63"/>
      <c r="F115" s="63"/>
      <c r="G115" s="63"/>
      <c r="H115" s="36"/>
      <c r="I115" s="53"/>
      <c r="J115" s="43"/>
    </row>
    <row r="116" spans="1:10" ht="25.5" customHeight="1" x14ac:dyDescent="0.25">
      <c r="A116" s="33">
        <v>3</v>
      </c>
      <c r="B116" s="5" t="s">
        <v>148</v>
      </c>
      <c r="C116" s="35">
        <v>0.5</v>
      </c>
      <c r="D116" s="35">
        <v>5132</v>
      </c>
      <c r="E116" s="36">
        <v>5500</v>
      </c>
      <c r="F116" s="64"/>
      <c r="G116" s="35"/>
      <c r="H116" s="36">
        <f>E116*C116+F116+G116</f>
        <v>2750</v>
      </c>
      <c r="I116" s="26">
        <v>600</v>
      </c>
      <c r="J116" s="43">
        <f t="shared" si="11"/>
        <v>3350</v>
      </c>
    </row>
    <row r="117" spans="1:10" ht="4.5" customHeight="1" x14ac:dyDescent="0.25">
      <c r="A117" s="33"/>
      <c r="B117" s="4"/>
      <c r="C117" s="63"/>
      <c r="D117" s="63"/>
      <c r="E117" s="63"/>
      <c r="F117" s="63"/>
      <c r="G117" s="63"/>
      <c r="H117" s="36"/>
      <c r="I117" s="53"/>
      <c r="J117" s="43"/>
    </row>
    <row r="118" spans="1:10" ht="12.75" customHeight="1" x14ac:dyDescent="0.25">
      <c r="A118" s="33">
        <v>4</v>
      </c>
      <c r="B118" s="4" t="s">
        <v>16</v>
      </c>
      <c r="C118" s="23">
        <v>1</v>
      </c>
      <c r="D118" s="23">
        <v>8322</v>
      </c>
      <c r="E118" s="24">
        <v>5500</v>
      </c>
      <c r="F118" s="23"/>
      <c r="G118" s="23"/>
      <c r="H118" s="36">
        <f>E118*C118+F118+G118</f>
        <v>5500</v>
      </c>
      <c r="I118" s="26">
        <v>1200</v>
      </c>
      <c r="J118" s="43">
        <f t="shared" si="11"/>
        <v>6700</v>
      </c>
    </row>
    <row r="119" spans="1:10" ht="12.75" customHeight="1" x14ac:dyDescent="0.25">
      <c r="A119" s="33"/>
      <c r="B119" s="38" t="s">
        <v>7</v>
      </c>
      <c r="C119" s="38">
        <f>SUM(C112:C118)</f>
        <v>4</v>
      </c>
      <c r="D119" s="38"/>
      <c r="E119" s="39">
        <f>SUM(E112:E118)</f>
        <v>28655</v>
      </c>
      <c r="F119" s="39">
        <f>F112</f>
        <v>0</v>
      </c>
      <c r="G119" s="39">
        <f>G114</f>
        <v>665.5</v>
      </c>
      <c r="H119" s="39">
        <f>SUM(H112:H118)</f>
        <v>29898</v>
      </c>
      <c r="I119" s="40">
        <f>I116+I118</f>
        <v>1800</v>
      </c>
      <c r="J119" s="48">
        <f>H119+I119</f>
        <v>31698</v>
      </c>
    </row>
    <row r="120" spans="1:10" ht="11.25" customHeight="1" x14ac:dyDescent="0.25">
      <c r="A120" s="33"/>
      <c r="B120" s="23" t="s">
        <v>8</v>
      </c>
      <c r="C120" s="23">
        <v>1</v>
      </c>
      <c r="D120" s="23"/>
      <c r="E120" s="36">
        <f>E112</f>
        <v>11000</v>
      </c>
      <c r="F120" s="36"/>
      <c r="G120" s="35"/>
      <c r="H120" s="36">
        <f>H112</f>
        <v>11000</v>
      </c>
      <c r="I120" s="42"/>
      <c r="J120" s="43">
        <f t="shared" ref="J120:J122" si="12">H120+I120</f>
        <v>11000</v>
      </c>
    </row>
    <row r="121" spans="1:10" ht="11.25" customHeight="1" x14ac:dyDescent="0.25">
      <c r="A121" s="33"/>
      <c r="B121" s="23" t="s">
        <v>9</v>
      </c>
      <c r="C121" s="23">
        <f>C114</f>
        <v>1.5</v>
      </c>
      <c r="D121" s="23"/>
      <c r="E121" s="24">
        <f>E114</f>
        <v>6655</v>
      </c>
      <c r="F121" s="64"/>
      <c r="G121" s="24">
        <f>G119</f>
        <v>665.5</v>
      </c>
      <c r="H121" s="24">
        <f>H114</f>
        <v>10648</v>
      </c>
      <c r="I121" s="26"/>
      <c r="J121" s="43">
        <f t="shared" si="12"/>
        <v>10648</v>
      </c>
    </row>
    <row r="122" spans="1:10" ht="11.25" customHeight="1" x14ac:dyDescent="0.25">
      <c r="A122" s="33"/>
      <c r="B122" s="23" t="s">
        <v>10</v>
      </c>
      <c r="C122" s="23">
        <f>C116</f>
        <v>0.5</v>
      </c>
      <c r="D122" s="23"/>
      <c r="E122" s="36">
        <f>E116</f>
        <v>5500</v>
      </c>
      <c r="F122" s="64"/>
      <c r="G122" s="35"/>
      <c r="H122" s="24">
        <f>H116</f>
        <v>2750</v>
      </c>
      <c r="I122" s="26">
        <f>I116</f>
        <v>600</v>
      </c>
      <c r="J122" s="43">
        <f t="shared" si="12"/>
        <v>3350</v>
      </c>
    </row>
    <row r="123" spans="1:10" ht="11.25" customHeight="1" x14ac:dyDescent="0.25">
      <c r="A123" s="33"/>
      <c r="B123" s="23" t="s">
        <v>11</v>
      </c>
      <c r="C123" s="35">
        <f>C118</f>
        <v>1</v>
      </c>
      <c r="D123" s="33"/>
      <c r="E123" s="24">
        <f>E118</f>
        <v>5500</v>
      </c>
      <c r="F123" s="23"/>
      <c r="G123" s="23"/>
      <c r="H123" s="24">
        <f>H118</f>
        <v>5500</v>
      </c>
      <c r="I123" s="26">
        <f>I118</f>
        <v>1200</v>
      </c>
      <c r="J123" s="43">
        <f>H123+I123</f>
        <v>6700</v>
      </c>
    </row>
    <row r="124" spans="1:10" ht="12.75" customHeight="1" x14ac:dyDescent="0.25">
      <c r="A124" s="162" t="s">
        <v>73</v>
      </c>
      <c r="B124" s="163"/>
      <c r="C124" s="163"/>
      <c r="D124" s="164"/>
      <c r="E124" s="164"/>
      <c r="F124" s="164"/>
      <c r="G124" s="164"/>
      <c r="H124" s="164"/>
      <c r="I124" s="164"/>
      <c r="J124" s="165"/>
    </row>
    <row r="125" spans="1:10" ht="12.75" customHeight="1" x14ac:dyDescent="0.25">
      <c r="A125" s="33">
        <v>1</v>
      </c>
      <c r="B125" s="28" t="s">
        <v>43</v>
      </c>
      <c r="C125" s="68">
        <v>1</v>
      </c>
      <c r="D125" s="68" t="s">
        <v>37</v>
      </c>
      <c r="E125" s="24">
        <v>11000</v>
      </c>
      <c r="F125" s="24">
        <v>1100</v>
      </c>
      <c r="G125" s="24"/>
      <c r="H125" s="24">
        <f>E125*C125+F125+G125</f>
        <v>12100</v>
      </c>
      <c r="I125" s="26"/>
      <c r="J125" s="43">
        <f>I125+H125</f>
        <v>12100</v>
      </c>
    </row>
    <row r="126" spans="1:10" ht="4.5" customHeight="1" x14ac:dyDescent="0.25">
      <c r="A126" s="33"/>
      <c r="B126" s="28"/>
      <c r="C126" s="23"/>
      <c r="D126" s="23"/>
      <c r="E126" s="23"/>
      <c r="F126" s="64"/>
      <c r="G126" s="24"/>
      <c r="H126" s="24"/>
      <c r="I126" s="45"/>
      <c r="J126" s="43"/>
    </row>
    <row r="127" spans="1:10" ht="12.75" customHeight="1" x14ac:dyDescent="0.25">
      <c r="A127" s="33">
        <v>2</v>
      </c>
      <c r="B127" s="28" t="s">
        <v>139</v>
      </c>
      <c r="C127" s="23">
        <v>1</v>
      </c>
      <c r="D127" s="23">
        <v>3231</v>
      </c>
      <c r="E127" s="24">
        <v>7700</v>
      </c>
      <c r="F127" s="24"/>
      <c r="G127" s="24">
        <v>1155</v>
      </c>
      <c r="H127" s="24">
        <f>E127*C127+F127+G127</f>
        <v>8855</v>
      </c>
      <c r="I127" s="26"/>
      <c r="J127" s="43">
        <f t="shared" ref="J127:J132" si="13">I127+H127</f>
        <v>8855</v>
      </c>
    </row>
    <row r="128" spans="1:10" ht="12.75" customHeight="1" x14ac:dyDescent="0.25">
      <c r="A128" s="33">
        <v>3</v>
      </c>
      <c r="B128" s="4" t="s">
        <v>27</v>
      </c>
      <c r="C128" s="23">
        <v>1</v>
      </c>
      <c r="D128" s="23">
        <v>3231</v>
      </c>
      <c r="E128" s="24">
        <v>6655</v>
      </c>
      <c r="F128" s="24"/>
      <c r="G128" s="24">
        <v>998.25</v>
      </c>
      <c r="H128" s="24">
        <f>E128*C128+F128+G128</f>
        <v>7653.25</v>
      </c>
      <c r="I128" s="26"/>
      <c r="J128" s="43">
        <f t="shared" si="13"/>
        <v>7653.25</v>
      </c>
    </row>
    <row r="129" spans="1:10" ht="4.5" customHeight="1" x14ac:dyDescent="0.25">
      <c r="A129" s="33"/>
      <c r="B129" s="28"/>
      <c r="C129" s="23"/>
      <c r="D129" s="23"/>
      <c r="E129" s="23"/>
      <c r="F129" s="23"/>
      <c r="G129" s="23"/>
      <c r="H129" s="24"/>
      <c r="I129" s="45"/>
      <c r="J129" s="43"/>
    </row>
    <row r="130" spans="1:10" ht="25.5" customHeight="1" x14ac:dyDescent="0.25">
      <c r="A130" s="33">
        <v>4</v>
      </c>
      <c r="B130" s="5" t="s">
        <v>148</v>
      </c>
      <c r="C130" s="35">
        <v>1.5</v>
      </c>
      <c r="D130" s="35">
        <v>5132</v>
      </c>
      <c r="E130" s="36">
        <v>5500</v>
      </c>
      <c r="F130" s="35"/>
      <c r="G130" s="35"/>
      <c r="H130" s="24">
        <f>E130*C130+F130+G130</f>
        <v>8250</v>
      </c>
      <c r="I130" s="42">
        <v>1800</v>
      </c>
      <c r="J130" s="43">
        <f t="shared" si="13"/>
        <v>10050</v>
      </c>
    </row>
    <row r="131" spans="1:10" ht="4.5" customHeight="1" x14ac:dyDescent="0.25">
      <c r="A131" s="33"/>
      <c r="B131" s="4"/>
      <c r="C131" s="23"/>
      <c r="D131" s="23"/>
      <c r="E131" s="23"/>
      <c r="F131" s="23"/>
      <c r="G131" s="23"/>
      <c r="H131" s="24"/>
      <c r="I131" s="45"/>
      <c r="J131" s="43"/>
    </row>
    <row r="132" spans="1:10" ht="12.75" customHeight="1" x14ac:dyDescent="0.25">
      <c r="A132" s="33">
        <v>5</v>
      </c>
      <c r="B132" s="4" t="s">
        <v>16</v>
      </c>
      <c r="C132" s="23">
        <v>1</v>
      </c>
      <c r="D132" s="23">
        <v>8322</v>
      </c>
      <c r="E132" s="24">
        <v>5500</v>
      </c>
      <c r="F132" s="23"/>
      <c r="G132" s="23"/>
      <c r="H132" s="24">
        <f>E132*C132+F132+G132</f>
        <v>5500</v>
      </c>
      <c r="I132" s="26">
        <v>1200</v>
      </c>
      <c r="J132" s="43">
        <f t="shared" si="13"/>
        <v>6700</v>
      </c>
    </row>
    <row r="133" spans="1:10" ht="4.5" customHeight="1" x14ac:dyDescent="0.25">
      <c r="A133" s="33"/>
      <c r="B133" s="34"/>
      <c r="C133" s="35"/>
      <c r="D133" s="35"/>
      <c r="E133" s="23"/>
      <c r="F133" s="23"/>
      <c r="G133" s="23"/>
      <c r="H133" s="23"/>
      <c r="I133" s="45"/>
      <c r="J133" s="43"/>
    </row>
    <row r="134" spans="1:10" ht="12.75" customHeight="1" x14ac:dyDescent="0.25">
      <c r="A134" s="33"/>
      <c r="B134" s="38" t="s">
        <v>7</v>
      </c>
      <c r="C134" s="38">
        <f>SUM(C125:C133)</f>
        <v>5.5</v>
      </c>
      <c r="D134" s="38"/>
      <c r="E134" s="39">
        <f>SUM(E125:E133)</f>
        <v>36355</v>
      </c>
      <c r="F134" s="39">
        <f>F125</f>
        <v>1100</v>
      </c>
      <c r="G134" s="39">
        <f>G125+G127+G128</f>
        <v>2153.25</v>
      </c>
      <c r="H134" s="39">
        <f>SUM(H125:H133)</f>
        <v>42358.25</v>
      </c>
      <c r="I134" s="40">
        <f>I130+I132</f>
        <v>3000</v>
      </c>
      <c r="J134" s="48">
        <f>H134+I134</f>
        <v>45358.25</v>
      </c>
    </row>
    <row r="135" spans="1:10" ht="11.25" customHeight="1" x14ac:dyDescent="0.25">
      <c r="A135" s="33"/>
      <c r="B135" s="23" t="s">
        <v>8</v>
      </c>
      <c r="C135" s="35">
        <v>1</v>
      </c>
      <c r="D135" s="35"/>
      <c r="E135" s="36">
        <f>E125</f>
        <v>11000</v>
      </c>
      <c r="F135" s="36">
        <f>F134</f>
        <v>1100</v>
      </c>
      <c r="G135" s="36">
        <f>G125</f>
        <v>0</v>
      </c>
      <c r="H135" s="36">
        <f>H125</f>
        <v>12100</v>
      </c>
      <c r="I135" s="42"/>
      <c r="J135" s="43">
        <f t="shared" ref="J135:J138" si="14">H135+I135</f>
        <v>12100</v>
      </c>
    </row>
    <row r="136" spans="1:10" ht="11.25" customHeight="1" x14ac:dyDescent="0.25">
      <c r="A136" s="33"/>
      <c r="B136" s="23" t="s">
        <v>9</v>
      </c>
      <c r="C136" s="35">
        <v>2</v>
      </c>
      <c r="D136" s="35"/>
      <c r="E136" s="36">
        <f>E127+E128</f>
        <v>14355</v>
      </c>
      <c r="F136" s="36"/>
      <c r="G136" s="36">
        <f>G127+G128</f>
        <v>2153.25</v>
      </c>
      <c r="H136" s="36">
        <f>H127+H128</f>
        <v>16508.25</v>
      </c>
      <c r="I136" s="42"/>
      <c r="J136" s="43">
        <f t="shared" si="14"/>
        <v>16508.25</v>
      </c>
    </row>
    <row r="137" spans="1:10" ht="11.25" customHeight="1" x14ac:dyDescent="0.25">
      <c r="A137" s="33"/>
      <c r="B137" s="23" t="s">
        <v>10</v>
      </c>
      <c r="C137" s="35">
        <v>1.5</v>
      </c>
      <c r="D137" s="35"/>
      <c r="E137" s="36">
        <f>E130</f>
        <v>5500</v>
      </c>
      <c r="F137" s="35"/>
      <c r="G137" s="35"/>
      <c r="H137" s="36">
        <f>H130</f>
        <v>8250</v>
      </c>
      <c r="I137" s="42">
        <f>I130</f>
        <v>1800</v>
      </c>
      <c r="J137" s="43">
        <f t="shared" si="14"/>
        <v>10050</v>
      </c>
    </row>
    <row r="138" spans="1:10" ht="11.25" customHeight="1" x14ac:dyDescent="0.25">
      <c r="A138" s="33"/>
      <c r="B138" s="23" t="s">
        <v>11</v>
      </c>
      <c r="C138" s="35">
        <f>C132</f>
        <v>1</v>
      </c>
      <c r="D138" s="35"/>
      <c r="E138" s="36">
        <f>E132</f>
        <v>5500</v>
      </c>
      <c r="F138" s="33"/>
      <c r="G138" s="35"/>
      <c r="H138" s="36">
        <f>H132</f>
        <v>5500</v>
      </c>
      <c r="I138" s="42">
        <f>I132</f>
        <v>1200</v>
      </c>
      <c r="J138" s="43">
        <f t="shared" si="14"/>
        <v>6700</v>
      </c>
    </row>
    <row r="139" spans="1:10" ht="12.75" customHeight="1" x14ac:dyDescent="0.25">
      <c r="A139" s="147" t="s">
        <v>71</v>
      </c>
      <c r="B139" s="147"/>
      <c r="C139" s="147"/>
      <c r="D139" s="147"/>
      <c r="E139" s="147"/>
      <c r="F139" s="147"/>
      <c r="G139" s="147"/>
      <c r="H139" s="147"/>
      <c r="I139" s="147"/>
      <c r="J139" s="147"/>
    </row>
    <row r="140" spans="1:10" ht="12.75" customHeight="1" x14ac:dyDescent="0.25">
      <c r="A140" s="33">
        <v>1</v>
      </c>
      <c r="B140" s="28" t="s">
        <v>43</v>
      </c>
      <c r="C140" s="68">
        <v>1</v>
      </c>
      <c r="D140" s="68" t="s">
        <v>37</v>
      </c>
      <c r="E140" s="24">
        <v>11000</v>
      </c>
      <c r="F140" s="24">
        <v>1100</v>
      </c>
      <c r="G140" s="23"/>
      <c r="H140" s="24">
        <f>E140*C140+F140+G140</f>
        <v>12100</v>
      </c>
      <c r="I140" s="26"/>
      <c r="J140" s="43">
        <f>I140+H140</f>
        <v>12100</v>
      </c>
    </row>
    <row r="141" spans="1:10" ht="4.5" customHeight="1" x14ac:dyDescent="0.25">
      <c r="A141" s="33"/>
      <c r="B141" s="4"/>
      <c r="C141" s="68"/>
      <c r="D141" s="68"/>
      <c r="E141" s="23"/>
      <c r="F141" s="23"/>
      <c r="G141" s="23"/>
      <c r="H141" s="24"/>
      <c r="I141" s="45"/>
      <c r="J141" s="43"/>
    </row>
    <row r="142" spans="1:10" ht="12.75" customHeight="1" x14ac:dyDescent="0.25">
      <c r="A142" s="33">
        <v>2</v>
      </c>
      <c r="B142" s="28" t="s">
        <v>142</v>
      </c>
      <c r="C142" s="23">
        <v>1.5</v>
      </c>
      <c r="D142" s="23">
        <v>3231</v>
      </c>
      <c r="E142" s="24">
        <v>6655</v>
      </c>
      <c r="F142" s="24"/>
      <c r="G142" s="24">
        <v>915.06</v>
      </c>
      <c r="H142" s="24">
        <f>E142*C142+F142+G142</f>
        <v>10897.56</v>
      </c>
      <c r="I142" s="26"/>
      <c r="J142" s="43">
        <f>H142+I142</f>
        <v>10897.56</v>
      </c>
    </row>
    <row r="143" spans="1:10" ht="4.5" customHeight="1" x14ac:dyDescent="0.25">
      <c r="A143" s="33"/>
      <c r="B143" s="28"/>
      <c r="C143" s="23"/>
      <c r="D143" s="23"/>
      <c r="E143" s="23"/>
      <c r="F143" s="23"/>
      <c r="G143" s="23"/>
      <c r="H143" s="24"/>
      <c r="I143" s="45"/>
      <c r="J143" s="43"/>
    </row>
    <row r="144" spans="1:10" ht="25.5" customHeight="1" x14ac:dyDescent="0.25">
      <c r="A144" s="33">
        <v>3</v>
      </c>
      <c r="B144" s="5" t="s">
        <v>148</v>
      </c>
      <c r="C144" s="23">
        <v>0.5</v>
      </c>
      <c r="D144" s="23">
        <v>5132</v>
      </c>
      <c r="E144" s="24">
        <v>5500</v>
      </c>
      <c r="F144" s="23"/>
      <c r="G144" s="23"/>
      <c r="H144" s="24">
        <f>E144*C144+F144+G144</f>
        <v>2750</v>
      </c>
      <c r="I144" s="26">
        <v>600</v>
      </c>
      <c r="J144" s="43">
        <f>H144+I144</f>
        <v>3350</v>
      </c>
    </row>
    <row r="145" spans="1:10" ht="4.5" customHeight="1" x14ac:dyDescent="0.25">
      <c r="A145" s="33"/>
      <c r="B145" s="4"/>
      <c r="C145" s="23"/>
      <c r="D145" s="23"/>
      <c r="E145" s="23"/>
      <c r="F145" s="23"/>
      <c r="G145" s="23"/>
      <c r="H145" s="24"/>
      <c r="I145" s="45"/>
      <c r="J145" s="43"/>
    </row>
    <row r="146" spans="1:10" ht="12.75" customHeight="1" x14ac:dyDescent="0.25">
      <c r="A146" s="33">
        <v>4</v>
      </c>
      <c r="B146" s="34" t="s">
        <v>26</v>
      </c>
      <c r="C146" s="23">
        <v>1</v>
      </c>
      <c r="D146" s="23">
        <v>8322</v>
      </c>
      <c r="E146" s="24">
        <v>5500</v>
      </c>
      <c r="F146" s="23"/>
      <c r="G146" s="23"/>
      <c r="H146" s="24">
        <f>E146*C146+F146+G146</f>
        <v>5500</v>
      </c>
      <c r="I146" s="26">
        <v>1200</v>
      </c>
      <c r="J146" s="43">
        <f>H146+I146</f>
        <v>6700</v>
      </c>
    </row>
    <row r="147" spans="1:10" ht="4.5" customHeight="1" x14ac:dyDescent="0.25">
      <c r="A147" s="33"/>
      <c r="B147" s="23"/>
      <c r="C147" s="23"/>
      <c r="D147" s="23"/>
      <c r="E147" s="23"/>
      <c r="F147" s="23"/>
      <c r="G147" s="23"/>
      <c r="H147" s="24"/>
      <c r="I147" s="45"/>
      <c r="J147" s="43"/>
    </row>
    <row r="148" spans="1:10" ht="11.25" customHeight="1" x14ac:dyDescent="0.25">
      <c r="A148" s="33"/>
      <c r="B148" s="38" t="s">
        <v>7</v>
      </c>
      <c r="C148" s="38">
        <f>SUM(C140:C147)</f>
        <v>4</v>
      </c>
      <c r="D148" s="38"/>
      <c r="E148" s="39">
        <f>SUM(E140:E147)</f>
        <v>28655</v>
      </c>
      <c r="F148" s="39">
        <f>F140</f>
        <v>1100</v>
      </c>
      <c r="G148" s="39">
        <f>SUM(G140:G147)</f>
        <v>915.06</v>
      </c>
      <c r="H148" s="39">
        <f>SUM(H140:H147)</f>
        <v>31247.559999999998</v>
      </c>
      <c r="I148" s="40">
        <f>I146+I144+I142+I140</f>
        <v>1800</v>
      </c>
      <c r="J148" s="48">
        <f>H148+I148</f>
        <v>33047.56</v>
      </c>
    </row>
    <row r="149" spans="1:10" ht="11.25" customHeight="1" x14ac:dyDescent="0.25">
      <c r="A149" s="33"/>
      <c r="B149" s="23" t="s">
        <v>8</v>
      </c>
      <c r="C149" s="35">
        <v>1</v>
      </c>
      <c r="D149" s="35"/>
      <c r="E149" s="24">
        <f>E140</f>
        <v>11000</v>
      </c>
      <c r="F149" s="24">
        <f>F148</f>
        <v>1100</v>
      </c>
      <c r="G149" s="23"/>
      <c r="H149" s="24">
        <f>H140</f>
        <v>12100</v>
      </c>
      <c r="I149" s="26"/>
      <c r="J149" s="43">
        <f t="shared" ref="J149:J152" si="15">H149+I149</f>
        <v>12100</v>
      </c>
    </row>
    <row r="150" spans="1:10" ht="11.25" customHeight="1" x14ac:dyDescent="0.25">
      <c r="A150" s="33"/>
      <c r="B150" s="23" t="s">
        <v>9</v>
      </c>
      <c r="C150" s="35">
        <f>C142</f>
        <v>1.5</v>
      </c>
      <c r="D150" s="35"/>
      <c r="E150" s="36">
        <f>E142</f>
        <v>6655</v>
      </c>
      <c r="F150" s="36"/>
      <c r="G150" s="36">
        <f>G142</f>
        <v>915.06</v>
      </c>
      <c r="H150" s="24">
        <f>H142</f>
        <v>10897.56</v>
      </c>
      <c r="I150" s="26"/>
      <c r="J150" s="43">
        <f t="shared" si="15"/>
        <v>10897.56</v>
      </c>
    </row>
    <row r="151" spans="1:10" ht="11.25" customHeight="1" x14ac:dyDescent="0.25">
      <c r="A151" s="33"/>
      <c r="B151" s="23" t="s">
        <v>10</v>
      </c>
      <c r="C151" s="35">
        <f>C144</f>
        <v>0.5</v>
      </c>
      <c r="D151" s="35"/>
      <c r="E151" s="36">
        <f>E144</f>
        <v>5500</v>
      </c>
      <c r="F151" s="35"/>
      <c r="G151" s="35"/>
      <c r="H151" s="24">
        <f>H144</f>
        <v>2750</v>
      </c>
      <c r="I151" s="26">
        <f>I144</f>
        <v>600</v>
      </c>
      <c r="J151" s="43">
        <f t="shared" si="15"/>
        <v>3350</v>
      </c>
    </row>
    <row r="152" spans="1:10" ht="11.25" customHeight="1" x14ac:dyDescent="0.25">
      <c r="A152" s="33"/>
      <c r="B152" s="23" t="s">
        <v>11</v>
      </c>
      <c r="C152" s="35">
        <v>1</v>
      </c>
      <c r="D152" s="33"/>
      <c r="E152" s="36">
        <f>E146</f>
        <v>5500</v>
      </c>
      <c r="F152" s="33"/>
      <c r="G152" s="33"/>
      <c r="H152" s="24">
        <f>H146</f>
        <v>5500</v>
      </c>
      <c r="I152" s="26">
        <f>I146</f>
        <v>1200</v>
      </c>
      <c r="J152" s="43">
        <f t="shared" si="15"/>
        <v>6700</v>
      </c>
    </row>
    <row r="153" spans="1:10" ht="12.75" customHeight="1" x14ac:dyDescent="0.25">
      <c r="A153" s="147" t="s">
        <v>72</v>
      </c>
      <c r="B153" s="147"/>
      <c r="C153" s="147"/>
      <c r="D153" s="147"/>
      <c r="E153" s="147"/>
      <c r="F153" s="147"/>
      <c r="G153" s="147"/>
      <c r="H153" s="147"/>
      <c r="I153" s="147"/>
      <c r="J153" s="147"/>
    </row>
    <row r="154" spans="1:10" ht="12.75" customHeight="1" x14ac:dyDescent="0.25">
      <c r="A154" s="33">
        <v>1</v>
      </c>
      <c r="B154" s="28" t="s">
        <v>40</v>
      </c>
      <c r="C154" s="68">
        <v>2</v>
      </c>
      <c r="D154" s="68" t="s">
        <v>37</v>
      </c>
      <c r="E154" s="24">
        <v>11000</v>
      </c>
      <c r="F154" s="24">
        <v>1100</v>
      </c>
      <c r="G154" s="24">
        <v>2200</v>
      </c>
      <c r="H154" s="24">
        <f>E154*C154+F154+G154</f>
        <v>25300</v>
      </c>
      <c r="I154" s="26"/>
      <c r="J154" s="43">
        <f>I154+H154</f>
        <v>25300</v>
      </c>
    </row>
    <row r="155" spans="1:10" ht="4.5" customHeight="1" x14ac:dyDescent="0.25">
      <c r="A155" s="33"/>
      <c r="B155" s="69"/>
      <c r="C155" s="23"/>
      <c r="D155" s="23"/>
      <c r="E155" s="23"/>
      <c r="F155" s="23"/>
      <c r="G155" s="23"/>
      <c r="H155" s="24"/>
      <c r="I155" s="45"/>
      <c r="J155" s="43"/>
    </row>
    <row r="156" spans="1:10" ht="12.75" customHeight="1" x14ac:dyDescent="0.25">
      <c r="A156" s="33">
        <v>2</v>
      </c>
      <c r="B156" s="28" t="s">
        <v>142</v>
      </c>
      <c r="C156" s="23">
        <v>2</v>
      </c>
      <c r="D156" s="23">
        <v>3231</v>
      </c>
      <c r="E156" s="24">
        <v>7700</v>
      </c>
      <c r="F156" s="24"/>
      <c r="G156" s="24">
        <v>1540</v>
      </c>
      <c r="H156" s="24">
        <f>E156*C156+F156+G156</f>
        <v>16940</v>
      </c>
      <c r="I156" s="26"/>
      <c r="J156" s="43">
        <f t="shared" ref="J156:J163" si="16">I156+H156</f>
        <v>16940</v>
      </c>
    </row>
    <row r="157" spans="1:10" ht="12.75" customHeight="1" x14ac:dyDescent="0.25">
      <c r="A157" s="33">
        <v>3</v>
      </c>
      <c r="B157" s="28" t="s">
        <v>143</v>
      </c>
      <c r="C157" s="23">
        <v>2</v>
      </c>
      <c r="D157" s="23">
        <v>3231</v>
      </c>
      <c r="E157" s="24">
        <v>6655</v>
      </c>
      <c r="F157" s="24"/>
      <c r="G157" s="24">
        <v>1663.75</v>
      </c>
      <c r="H157" s="24">
        <f>E157*C157+F157+G157</f>
        <v>14973.75</v>
      </c>
      <c r="I157" s="26"/>
      <c r="J157" s="43">
        <f>I157+H157</f>
        <v>14973.75</v>
      </c>
    </row>
    <row r="158" spans="1:10" ht="4.5" customHeight="1" x14ac:dyDescent="0.25">
      <c r="A158" s="33"/>
      <c r="B158" s="28"/>
      <c r="C158" s="23"/>
      <c r="D158" s="23"/>
      <c r="E158" s="23"/>
      <c r="F158" s="35"/>
      <c r="G158" s="23"/>
      <c r="H158" s="24"/>
      <c r="I158" s="45"/>
      <c r="J158" s="43"/>
    </row>
    <row r="159" spans="1:10" ht="25.5" customHeight="1" x14ac:dyDescent="0.25">
      <c r="A159" s="33">
        <v>4</v>
      </c>
      <c r="B159" s="5" t="s">
        <v>148</v>
      </c>
      <c r="C159" s="23">
        <v>1</v>
      </c>
      <c r="D159" s="23">
        <v>5132</v>
      </c>
      <c r="E159" s="24">
        <v>5500</v>
      </c>
      <c r="F159" s="35"/>
      <c r="G159" s="23"/>
      <c r="H159" s="24">
        <f>E159*C159+F159+G159</f>
        <v>5500</v>
      </c>
      <c r="I159" s="42">
        <v>1200</v>
      </c>
      <c r="J159" s="43">
        <f t="shared" si="16"/>
        <v>6700</v>
      </c>
    </row>
    <row r="160" spans="1:10" ht="4.5" customHeight="1" x14ac:dyDescent="0.25">
      <c r="A160" s="33"/>
      <c r="B160" s="28"/>
      <c r="C160" s="23"/>
      <c r="D160" s="23"/>
      <c r="E160" s="35"/>
      <c r="F160" s="35"/>
      <c r="G160" s="35"/>
      <c r="H160" s="24"/>
      <c r="I160" s="53"/>
      <c r="J160" s="43"/>
    </row>
    <row r="161" spans="1:12" ht="12.75" customHeight="1" x14ac:dyDescent="0.25">
      <c r="A161" s="33">
        <v>5</v>
      </c>
      <c r="B161" s="4" t="s">
        <v>26</v>
      </c>
      <c r="C161" s="23">
        <v>1</v>
      </c>
      <c r="D161" s="23">
        <v>8322</v>
      </c>
      <c r="E161" s="24">
        <v>5500</v>
      </c>
      <c r="F161" s="23"/>
      <c r="G161" s="23"/>
      <c r="H161" s="24">
        <f>E161*C161+F161+G161</f>
        <v>5500</v>
      </c>
      <c r="I161" s="26">
        <v>1200</v>
      </c>
      <c r="J161" s="43">
        <f t="shared" si="16"/>
        <v>6700</v>
      </c>
    </row>
    <row r="162" spans="1:12" ht="12.75" customHeight="1" x14ac:dyDescent="0.25">
      <c r="A162" s="33">
        <v>6</v>
      </c>
      <c r="B162" s="4" t="s">
        <v>24</v>
      </c>
      <c r="C162" s="23">
        <v>0.5</v>
      </c>
      <c r="D162" s="23">
        <v>9141</v>
      </c>
      <c r="E162" s="24">
        <v>5500</v>
      </c>
      <c r="F162" s="23"/>
      <c r="G162" s="23"/>
      <c r="H162" s="24">
        <f>E162*C162+F162+G162</f>
        <v>2750</v>
      </c>
      <c r="I162" s="26">
        <v>600</v>
      </c>
      <c r="J162" s="43">
        <f t="shared" si="16"/>
        <v>3350</v>
      </c>
    </row>
    <row r="163" spans="1:12" ht="12.75" customHeight="1" x14ac:dyDescent="0.25">
      <c r="A163" s="33">
        <v>7</v>
      </c>
      <c r="B163" s="4" t="s">
        <v>18</v>
      </c>
      <c r="C163" s="23">
        <v>0.5</v>
      </c>
      <c r="D163" s="23"/>
      <c r="E163" s="24">
        <v>5500</v>
      </c>
      <c r="F163" s="23"/>
      <c r="G163" s="23"/>
      <c r="H163" s="24">
        <f>E163*C163+F163+G163</f>
        <v>2750</v>
      </c>
      <c r="I163" s="26">
        <v>600</v>
      </c>
      <c r="J163" s="43">
        <f t="shared" si="16"/>
        <v>3350</v>
      </c>
    </row>
    <row r="164" spans="1:12" ht="4.5" customHeight="1" x14ac:dyDescent="0.25">
      <c r="A164" s="33"/>
      <c r="B164" s="34"/>
      <c r="C164" s="35"/>
      <c r="D164" s="35"/>
      <c r="E164" s="35"/>
      <c r="F164" s="35"/>
      <c r="G164" s="35"/>
      <c r="H164" s="35"/>
      <c r="I164" s="53"/>
      <c r="J164" s="43"/>
    </row>
    <row r="165" spans="1:12" ht="12.75" customHeight="1" x14ac:dyDescent="0.25">
      <c r="A165" s="33"/>
      <c r="B165" s="38" t="s">
        <v>7</v>
      </c>
      <c r="C165" s="38">
        <f>SUM(C154:C164)</f>
        <v>9</v>
      </c>
      <c r="D165" s="38"/>
      <c r="E165" s="39">
        <f>SUM(E154:E164)</f>
        <v>47355</v>
      </c>
      <c r="F165" s="39">
        <f>F154+F156</f>
        <v>1100</v>
      </c>
      <c r="G165" s="39">
        <f>G166+G167</f>
        <v>5403.75</v>
      </c>
      <c r="H165" s="39">
        <f>SUM(H154:H164)</f>
        <v>73713.75</v>
      </c>
      <c r="I165" s="40">
        <f>I154+I156+I157+I159+I161+I162+I163</f>
        <v>3600</v>
      </c>
      <c r="J165" s="48">
        <f>H165+I165</f>
        <v>77313.75</v>
      </c>
    </row>
    <row r="166" spans="1:12" ht="12.75" customHeight="1" x14ac:dyDescent="0.25">
      <c r="A166" s="33"/>
      <c r="B166" s="23" t="s">
        <v>8</v>
      </c>
      <c r="C166" s="35">
        <f>C154</f>
        <v>2</v>
      </c>
      <c r="D166" s="35"/>
      <c r="E166" s="36">
        <f>E154</f>
        <v>11000</v>
      </c>
      <c r="F166" s="36">
        <f>F154</f>
        <v>1100</v>
      </c>
      <c r="G166" s="36">
        <f>G154</f>
        <v>2200</v>
      </c>
      <c r="H166" s="24">
        <f>H154</f>
        <v>25300</v>
      </c>
      <c r="I166" s="26"/>
      <c r="J166" s="43">
        <f t="shared" ref="J166:J169" si="17">H166+I166</f>
        <v>25300</v>
      </c>
    </row>
    <row r="167" spans="1:12" ht="12.75" customHeight="1" x14ac:dyDescent="0.25">
      <c r="A167" s="33"/>
      <c r="B167" s="23" t="s">
        <v>9</v>
      </c>
      <c r="C167" s="35">
        <f>C156+C157</f>
        <v>4</v>
      </c>
      <c r="D167" s="35"/>
      <c r="E167" s="36">
        <f>E156+E157</f>
        <v>14355</v>
      </c>
      <c r="F167" s="36"/>
      <c r="G167" s="36">
        <f>G156+G157</f>
        <v>3203.75</v>
      </c>
      <c r="H167" s="24">
        <f>H156+H157</f>
        <v>31913.75</v>
      </c>
      <c r="I167" s="26"/>
      <c r="J167" s="43">
        <f t="shared" si="17"/>
        <v>31913.75</v>
      </c>
    </row>
    <row r="168" spans="1:12" ht="12.75" customHeight="1" x14ac:dyDescent="0.25">
      <c r="A168" s="33"/>
      <c r="B168" s="23" t="s">
        <v>10</v>
      </c>
      <c r="C168" s="35">
        <v>1</v>
      </c>
      <c r="D168" s="35"/>
      <c r="E168" s="36">
        <f>E159</f>
        <v>5500</v>
      </c>
      <c r="F168" s="35"/>
      <c r="G168" s="35"/>
      <c r="H168" s="24">
        <f>H159</f>
        <v>5500</v>
      </c>
      <c r="I168" s="26">
        <f>I159</f>
        <v>1200</v>
      </c>
      <c r="J168" s="43">
        <f t="shared" si="17"/>
        <v>6700</v>
      </c>
    </row>
    <row r="169" spans="1:12" ht="12.75" customHeight="1" x14ac:dyDescent="0.25">
      <c r="A169" s="33"/>
      <c r="B169" s="23" t="s">
        <v>11</v>
      </c>
      <c r="C169" s="35">
        <f>C161+C162+C163</f>
        <v>2</v>
      </c>
      <c r="D169" s="35"/>
      <c r="E169" s="36">
        <f>E161+E162+E163</f>
        <v>16500</v>
      </c>
      <c r="F169" s="33"/>
      <c r="G169" s="35"/>
      <c r="H169" s="24">
        <f>H161+H162+H163</f>
        <v>11000</v>
      </c>
      <c r="I169" s="26">
        <f>I161+I162+I163</f>
        <v>2400</v>
      </c>
      <c r="J169" s="43">
        <f t="shared" si="17"/>
        <v>13400</v>
      </c>
    </row>
    <row r="170" spans="1:12" ht="12.75" customHeight="1" x14ac:dyDescent="0.25">
      <c r="A170" s="168" t="s">
        <v>76</v>
      </c>
      <c r="B170" s="169"/>
      <c r="C170" s="169"/>
      <c r="D170" s="169"/>
      <c r="E170" s="169"/>
      <c r="F170" s="169"/>
      <c r="G170" s="169"/>
      <c r="H170" s="169"/>
      <c r="I170" s="169"/>
      <c r="J170" s="169"/>
      <c r="K170" s="3"/>
      <c r="L170" s="3"/>
    </row>
    <row r="171" spans="1:12" ht="11.25" customHeight="1" x14ac:dyDescent="0.25">
      <c r="A171" s="33"/>
      <c r="B171" s="101" t="s">
        <v>164</v>
      </c>
      <c r="C171" s="102"/>
      <c r="D171" s="102"/>
      <c r="E171" s="102"/>
      <c r="F171" s="103"/>
      <c r="G171" s="103"/>
      <c r="H171" s="104"/>
      <c r="I171" s="105"/>
      <c r="J171" s="106"/>
      <c r="K171" s="3"/>
      <c r="L171" s="3"/>
    </row>
    <row r="172" spans="1:12" ht="11.25" customHeight="1" x14ac:dyDescent="0.25">
      <c r="A172" s="33">
        <v>1</v>
      </c>
      <c r="B172" s="107" t="s">
        <v>165</v>
      </c>
      <c r="C172" s="93">
        <v>0.25</v>
      </c>
      <c r="D172" s="93">
        <v>3231</v>
      </c>
      <c r="E172" s="108">
        <v>6655</v>
      </c>
      <c r="F172" s="103"/>
      <c r="G172" s="103"/>
      <c r="H172" s="108">
        <f>E172*C172+G172</f>
        <v>1663.75</v>
      </c>
      <c r="I172" s="109">
        <v>11.25</v>
      </c>
      <c r="J172" s="106">
        <f>H172+I172</f>
        <v>1675</v>
      </c>
      <c r="K172" s="3"/>
      <c r="L172" s="3"/>
    </row>
    <row r="173" spans="1:12" ht="11.25" customHeight="1" x14ac:dyDescent="0.25">
      <c r="A173" s="33"/>
      <c r="B173" s="110" t="s">
        <v>29</v>
      </c>
      <c r="C173" s="102">
        <f>SUM(C172:C172)</f>
        <v>0.25</v>
      </c>
      <c r="D173" s="102"/>
      <c r="E173" s="111">
        <f>E172</f>
        <v>6655</v>
      </c>
      <c r="F173" s="103"/>
      <c r="G173" s="103"/>
      <c r="H173" s="111">
        <f>H172</f>
        <v>1663.75</v>
      </c>
      <c r="I173" s="112">
        <v>11.25</v>
      </c>
      <c r="J173" s="113">
        <f>H173+I173</f>
        <v>1675</v>
      </c>
      <c r="K173" s="3"/>
      <c r="L173" s="3"/>
    </row>
    <row r="174" spans="1:12" ht="11.25" customHeight="1" x14ac:dyDescent="0.25">
      <c r="A174" s="33"/>
      <c r="B174" s="101" t="s">
        <v>166</v>
      </c>
      <c r="C174" s="93"/>
      <c r="D174" s="102"/>
      <c r="E174" s="93"/>
      <c r="F174" s="103"/>
      <c r="G174" s="103"/>
      <c r="H174" s="104"/>
      <c r="I174" s="105"/>
      <c r="J174" s="106"/>
      <c r="K174" s="3"/>
      <c r="L174" s="3"/>
    </row>
    <row r="175" spans="1:12" ht="11.25" customHeight="1" x14ac:dyDescent="0.25">
      <c r="A175" s="33">
        <v>1</v>
      </c>
      <c r="B175" s="114" t="s">
        <v>50</v>
      </c>
      <c r="C175" s="93">
        <v>0.5</v>
      </c>
      <c r="D175" s="93">
        <v>3221</v>
      </c>
      <c r="E175" s="108">
        <v>6655</v>
      </c>
      <c r="F175" s="103"/>
      <c r="G175" s="103"/>
      <c r="H175" s="108">
        <f>E175*C175+F175+G175</f>
        <v>3327.5</v>
      </c>
      <c r="I175" s="109">
        <v>22.5</v>
      </c>
      <c r="J175" s="106">
        <f>I175+H175</f>
        <v>3350</v>
      </c>
      <c r="K175" s="3"/>
      <c r="L175" s="3"/>
    </row>
    <row r="176" spans="1:12" ht="11.25" customHeight="1" x14ac:dyDescent="0.25">
      <c r="A176" s="33"/>
      <c r="B176" s="110" t="s">
        <v>29</v>
      </c>
      <c r="C176" s="102">
        <f>SUM(C175:C175)</f>
        <v>0.5</v>
      </c>
      <c r="D176" s="102"/>
      <c r="E176" s="111">
        <f>SUM(E175:E175)</f>
        <v>6655</v>
      </c>
      <c r="F176" s="103"/>
      <c r="G176" s="103"/>
      <c r="H176" s="111">
        <f>SUM(H175:H175)</f>
        <v>3327.5</v>
      </c>
      <c r="I176" s="112">
        <f>22.5</f>
        <v>22.5</v>
      </c>
      <c r="J176" s="113">
        <f>H176+I176</f>
        <v>3350</v>
      </c>
      <c r="K176" s="3"/>
      <c r="L176" s="3"/>
    </row>
    <row r="177" spans="1:12" ht="11.25" customHeight="1" x14ac:dyDescent="0.25">
      <c r="A177" s="33"/>
      <c r="B177" s="101" t="s">
        <v>167</v>
      </c>
      <c r="C177" s="93"/>
      <c r="D177" s="102"/>
      <c r="E177" s="93"/>
      <c r="F177" s="103"/>
      <c r="G177" s="103"/>
      <c r="H177" s="93"/>
      <c r="I177" s="115"/>
      <c r="J177" s="106"/>
      <c r="K177" s="3"/>
      <c r="L177" s="3"/>
    </row>
    <row r="178" spans="1:12" ht="11.25" customHeight="1" x14ac:dyDescent="0.25">
      <c r="A178" s="33">
        <v>1</v>
      </c>
      <c r="B178" s="114" t="s">
        <v>50</v>
      </c>
      <c r="C178" s="93">
        <v>0.75</v>
      </c>
      <c r="D178" s="93">
        <v>3221</v>
      </c>
      <c r="E178" s="108">
        <v>6655</v>
      </c>
      <c r="F178" s="103"/>
      <c r="G178" s="106"/>
      <c r="H178" s="108">
        <f>E178*C178+F178+G178</f>
        <v>4991.25</v>
      </c>
      <c r="I178" s="109">
        <v>33.75</v>
      </c>
      <c r="J178" s="106">
        <f>H178+I178</f>
        <v>5025</v>
      </c>
      <c r="K178" s="3"/>
      <c r="L178" s="3"/>
    </row>
    <row r="179" spans="1:12" ht="11.25" customHeight="1" x14ac:dyDescent="0.25">
      <c r="A179" s="33"/>
      <c r="B179" s="110" t="s">
        <v>29</v>
      </c>
      <c r="C179" s="102">
        <f>SUM(C178:C178)</f>
        <v>0.75</v>
      </c>
      <c r="D179" s="102"/>
      <c r="E179" s="111">
        <f>SUM(E178:E178)</f>
        <v>6655</v>
      </c>
      <c r="F179" s="116"/>
      <c r="G179" s="113"/>
      <c r="H179" s="111">
        <f>E179*C179+F179+G179</f>
        <v>4991.25</v>
      </c>
      <c r="I179" s="112">
        <v>33.75</v>
      </c>
      <c r="J179" s="113">
        <f>H179+I179</f>
        <v>5025</v>
      </c>
      <c r="K179" s="3"/>
      <c r="L179" s="3"/>
    </row>
    <row r="180" spans="1:12" ht="11.25" customHeight="1" x14ac:dyDescent="0.25">
      <c r="A180" s="33"/>
      <c r="B180" s="117" t="s">
        <v>168</v>
      </c>
      <c r="C180" s="93"/>
      <c r="D180" s="102"/>
      <c r="E180" s="93"/>
      <c r="F180" s="103"/>
      <c r="G180" s="103"/>
      <c r="H180" s="93"/>
      <c r="I180" s="115"/>
      <c r="J180" s="106"/>
      <c r="K180" s="3"/>
      <c r="L180" s="3"/>
    </row>
    <row r="181" spans="1:12" ht="11.25" customHeight="1" x14ac:dyDescent="0.25">
      <c r="A181" s="33">
        <v>1</v>
      </c>
      <c r="B181" s="114" t="s">
        <v>50</v>
      </c>
      <c r="C181" s="93">
        <v>0.25</v>
      </c>
      <c r="D181" s="93">
        <v>3221</v>
      </c>
      <c r="E181" s="108">
        <v>6655</v>
      </c>
      <c r="F181" s="103"/>
      <c r="G181" s="103"/>
      <c r="H181" s="108">
        <f>E181*C181+F181+G181</f>
        <v>1663.75</v>
      </c>
      <c r="I181" s="109">
        <v>11.25</v>
      </c>
      <c r="J181" s="106">
        <f>H181+I181</f>
        <v>1675</v>
      </c>
      <c r="K181" s="3"/>
      <c r="L181" s="3"/>
    </row>
    <row r="182" spans="1:12" ht="11.25" customHeight="1" x14ac:dyDescent="0.25">
      <c r="A182" s="33"/>
      <c r="B182" s="110" t="s">
        <v>29</v>
      </c>
      <c r="C182" s="102">
        <f>SUM(C181:C181)</f>
        <v>0.25</v>
      </c>
      <c r="D182" s="102"/>
      <c r="E182" s="111">
        <f>SUM(E181:E181)</f>
        <v>6655</v>
      </c>
      <c r="F182" s="116"/>
      <c r="G182" s="116"/>
      <c r="H182" s="111">
        <f>SUM(H181:H181)</f>
        <v>1663.75</v>
      </c>
      <c r="I182" s="112">
        <f>11.25</f>
        <v>11.25</v>
      </c>
      <c r="J182" s="113">
        <f>H182+I182</f>
        <v>1675</v>
      </c>
      <c r="K182" s="3"/>
      <c r="L182" s="3"/>
    </row>
    <row r="183" spans="1:12" ht="11.25" customHeight="1" x14ac:dyDescent="0.25">
      <c r="A183" s="33"/>
      <c r="B183" s="117" t="s">
        <v>169</v>
      </c>
      <c r="C183" s="93"/>
      <c r="D183" s="102"/>
      <c r="E183" s="93"/>
      <c r="F183" s="103"/>
      <c r="G183" s="103"/>
      <c r="H183" s="93"/>
      <c r="I183" s="115"/>
      <c r="J183" s="106"/>
      <c r="K183" s="3"/>
      <c r="L183" s="3"/>
    </row>
    <row r="184" spans="1:12" ht="11.25" customHeight="1" x14ac:dyDescent="0.25">
      <c r="A184" s="33">
        <v>1</v>
      </c>
      <c r="B184" s="114" t="s">
        <v>50</v>
      </c>
      <c r="C184" s="93">
        <v>0.25</v>
      </c>
      <c r="D184" s="93">
        <v>3221</v>
      </c>
      <c r="E184" s="108">
        <v>6655</v>
      </c>
      <c r="F184" s="103"/>
      <c r="G184" s="106"/>
      <c r="H184" s="108">
        <f>E184*C184+F184+G184</f>
        <v>1663.75</v>
      </c>
      <c r="I184" s="109">
        <v>11.25</v>
      </c>
      <c r="J184" s="106">
        <f>H184+I184</f>
        <v>1675</v>
      </c>
      <c r="K184" s="3"/>
      <c r="L184" s="3"/>
    </row>
    <row r="185" spans="1:12" ht="11.25" customHeight="1" x14ac:dyDescent="0.25">
      <c r="A185" s="33"/>
      <c r="B185" s="110" t="s">
        <v>29</v>
      </c>
      <c r="C185" s="102">
        <f>SUM(C184:C184)</f>
        <v>0.25</v>
      </c>
      <c r="D185" s="102"/>
      <c r="E185" s="111">
        <f>SUM(E184:E184)</f>
        <v>6655</v>
      </c>
      <c r="F185" s="103"/>
      <c r="G185" s="113"/>
      <c r="H185" s="111">
        <f>E185*C185+F185+G185</f>
        <v>1663.75</v>
      </c>
      <c r="I185" s="112">
        <v>11.25</v>
      </c>
      <c r="J185" s="113">
        <f>H185+I185</f>
        <v>1675</v>
      </c>
      <c r="K185" s="3"/>
      <c r="L185" s="3"/>
    </row>
    <row r="186" spans="1:12" ht="11.25" customHeight="1" x14ac:dyDescent="0.25">
      <c r="A186" s="33"/>
      <c r="B186" s="117" t="s">
        <v>77</v>
      </c>
      <c r="C186" s="93"/>
      <c r="D186" s="102"/>
      <c r="E186" s="93"/>
      <c r="F186" s="103"/>
      <c r="G186" s="103"/>
      <c r="H186" s="111"/>
      <c r="I186" s="115"/>
      <c r="J186" s="106"/>
      <c r="K186" s="3"/>
      <c r="L186" s="3"/>
    </row>
    <row r="187" spans="1:12" ht="11.25" customHeight="1" x14ac:dyDescent="0.25">
      <c r="A187" s="33">
        <v>1</v>
      </c>
      <c r="B187" s="114" t="s">
        <v>50</v>
      </c>
      <c r="C187" s="93">
        <v>0.5</v>
      </c>
      <c r="D187" s="93">
        <v>3221</v>
      </c>
      <c r="E187" s="108">
        <v>6655</v>
      </c>
      <c r="F187" s="103"/>
      <c r="G187" s="103">
        <f>E187*C187*10%</f>
        <v>332.75</v>
      </c>
      <c r="H187" s="108">
        <f>E187*C187+F187+G187</f>
        <v>3660.25</v>
      </c>
      <c r="I187" s="109"/>
      <c r="J187" s="106">
        <f>H187+I187</f>
        <v>3660.25</v>
      </c>
      <c r="K187" s="3"/>
      <c r="L187" s="3"/>
    </row>
    <row r="188" spans="1:12" ht="11.25" customHeight="1" x14ac:dyDescent="0.25">
      <c r="A188" s="33"/>
      <c r="B188" s="110" t="s">
        <v>29</v>
      </c>
      <c r="C188" s="102">
        <f>SUM(C187:C187)</f>
        <v>0.5</v>
      </c>
      <c r="D188" s="102"/>
      <c r="E188" s="111">
        <f>SUM(E187:E187)</f>
        <v>6655</v>
      </c>
      <c r="F188" s="103"/>
      <c r="G188" s="116">
        <f>G187</f>
        <v>332.75</v>
      </c>
      <c r="H188" s="111">
        <f>E188*C188+F188+G188</f>
        <v>3660.25</v>
      </c>
      <c r="I188" s="112"/>
      <c r="J188" s="113">
        <f>H188+I188</f>
        <v>3660.25</v>
      </c>
      <c r="K188" s="3"/>
      <c r="L188" s="3"/>
    </row>
    <row r="189" spans="1:12" ht="11.25" customHeight="1" x14ac:dyDescent="0.25">
      <c r="A189" s="33"/>
      <c r="B189" s="117" t="s">
        <v>78</v>
      </c>
      <c r="C189" s="93"/>
      <c r="D189" s="102"/>
      <c r="E189" s="93"/>
      <c r="F189" s="103"/>
      <c r="G189" s="103"/>
      <c r="H189" s="111"/>
      <c r="I189" s="115"/>
      <c r="J189" s="106"/>
      <c r="K189" s="3"/>
      <c r="L189" s="3"/>
    </row>
    <row r="190" spans="1:12" ht="11.25" customHeight="1" x14ac:dyDescent="0.25">
      <c r="A190" s="33">
        <v>1</v>
      </c>
      <c r="B190" s="114" t="s">
        <v>79</v>
      </c>
      <c r="C190" s="93">
        <v>0.5</v>
      </c>
      <c r="D190" s="93">
        <v>3221</v>
      </c>
      <c r="E190" s="108">
        <v>6655</v>
      </c>
      <c r="F190" s="103"/>
      <c r="G190" s="103"/>
      <c r="H190" s="108">
        <f>E190*C190+F190+G190</f>
        <v>3327.5</v>
      </c>
      <c r="I190" s="109">
        <v>22.5</v>
      </c>
      <c r="J190" s="106">
        <f>H190+I190</f>
        <v>3350</v>
      </c>
      <c r="K190" s="3"/>
      <c r="L190" s="3"/>
    </row>
    <row r="191" spans="1:12" ht="11.25" customHeight="1" x14ac:dyDescent="0.25">
      <c r="A191" s="33"/>
      <c r="B191" s="110" t="s">
        <v>29</v>
      </c>
      <c r="C191" s="102">
        <f>SUM(C190:C190)</f>
        <v>0.5</v>
      </c>
      <c r="D191" s="93"/>
      <c r="E191" s="111">
        <f>SUM(E190:E190)</f>
        <v>6655</v>
      </c>
      <c r="F191" s="103"/>
      <c r="G191" s="103"/>
      <c r="H191" s="111">
        <f t="shared" ref="H191" si="18">SUM(H190:H190)</f>
        <v>3327.5</v>
      </c>
      <c r="I191" s="112">
        <v>22.5</v>
      </c>
      <c r="J191" s="113">
        <f>H191+I191</f>
        <v>3350</v>
      </c>
      <c r="K191" s="3"/>
      <c r="L191" s="3"/>
    </row>
    <row r="192" spans="1:12" ht="11.25" customHeight="1" x14ac:dyDescent="0.25">
      <c r="A192" s="33"/>
      <c r="B192" s="117" t="s">
        <v>80</v>
      </c>
      <c r="C192" s="93"/>
      <c r="D192" s="102"/>
      <c r="E192" s="93"/>
      <c r="F192" s="103"/>
      <c r="G192" s="103"/>
      <c r="H192" s="111"/>
      <c r="I192" s="115"/>
      <c r="J192" s="106"/>
      <c r="K192" s="3"/>
      <c r="L192" s="3"/>
    </row>
    <row r="193" spans="1:12" ht="11.25" customHeight="1" x14ac:dyDescent="0.25">
      <c r="A193" s="33">
        <v>1</v>
      </c>
      <c r="B193" s="114" t="s">
        <v>66</v>
      </c>
      <c r="C193" s="93">
        <v>0.75</v>
      </c>
      <c r="D193" s="93">
        <v>3232</v>
      </c>
      <c r="E193" s="108">
        <v>6655</v>
      </c>
      <c r="F193" s="103"/>
      <c r="G193" s="106">
        <f>E193*C193*15%</f>
        <v>748.6875</v>
      </c>
      <c r="H193" s="108">
        <f>E193*C193+F193+G193</f>
        <v>5739.9375</v>
      </c>
      <c r="I193" s="109"/>
      <c r="J193" s="106">
        <f>I193+H193</f>
        <v>5739.9375</v>
      </c>
      <c r="K193" s="3"/>
      <c r="L193" s="3"/>
    </row>
    <row r="194" spans="1:12" ht="11.25" customHeight="1" x14ac:dyDescent="0.25">
      <c r="A194" s="33"/>
      <c r="B194" s="110" t="s">
        <v>29</v>
      </c>
      <c r="C194" s="102">
        <f>SUM(C193:C193)</f>
        <v>0.75</v>
      </c>
      <c r="D194" s="102"/>
      <c r="E194" s="111">
        <f>SUM(E193:E193)</f>
        <v>6655</v>
      </c>
      <c r="F194" s="103"/>
      <c r="G194" s="113">
        <f>G193</f>
        <v>748.6875</v>
      </c>
      <c r="H194" s="111">
        <f>E194*C194+F194+G194</f>
        <v>5739.9375</v>
      </c>
      <c r="I194" s="112"/>
      <c r="J194" s="113">
        <f>I194+H194</f>
        <v>5739.9375</v>
      </c>
      <c r="K194" s="3"/>
      <c r="L194" s="3"/>
    </row>
    <row r="195" spans="1:12" ht="11.25" customHeight="1" x14ac:dyDescent="0.25">
      <c r="A195" s="33"/>
      <c r="B195" s="117" t="s">
        <v>81</v>
      </c>
      <c r="C195" s="93"/>
      <c r="D195" s="102"/>
      <c r="E195" s="93"/>
      <c r="F195" s="103"/>
      <c r="G195" s="103"/>
      <c r="H195" s="111"/>
      <c r="I195" s="115"/>
      <c r="J195" s="106"/>
      <c r="K195" s="3"/>
      <c r="L195" s="3"/>
    </row>
    <row r="196" spans="1:12" ht="11.25" customHeight="1" x14ac:dyDescent="0.25">
      <c r="A196" s="33">
        <v>1</v>
      </c>
      <c r="B196" s="114" t="s">
        <v>51</v>
      </c>
      <c r="C196" s="93">
        <v>0.75</v>
      </c>
      <c r="D196" s="93">
        <v>3221</v>
      </c>
      <c r="E196" s="108">
        <v>6655</v>
      </c>
      <c r="F196" s="103"/>
      <c r="G196" s="106">
        <f>E196*C196*15%</f>
        <v>748.6875</v>
      </c>
      <c r="H196" s="108">
        <f>E196*C196+F196+G196</f>
        <v>5739.9375</v>
      </c>
      <c r="I196" s="109"/>
      <c r="J196" s="106">
        <f>H196+I196</f>
        <v>5739.9375</v>
      </c>
      <c r="K196" s="3"/>
      <c r="L196" s="3"/>
    </row>
    <row r="197" spans="1:12" ht="11.25" customHeight="1" x14ac:dyDescent="0.25">
      <c r="A197" s="33"/>
      <c r="B197" s="110" t="s">
        <v>29</v>
      </c>
      <c r="C197" s="102">
        <f>SUM(C196:C196)</f>
        <v>0.75</v>
      </c>
      <c r="D197" s="102"/>
      <c r="E197" s="111">
        <f>SUM(E196:E196)</f>
        <v>6655</v>
      </c>
      <c r="F197" s="103"/>
      <c r="G197" s="113">
        <f>G196</f>
        <v>748.6875</v>
      </c>
      <c r="H197" s="111">
        <f>SUM(H196:H196)</f>
        <v>5739.9375</v>
      </c>
      <c r="I197" s="112"/>
      <c r="J197" s="113">
        <f>H197+I197</f>
        <v>5739.9375</v>
      </c>
      <c r="K197" s="3"/>
      <c r="L197" s="3"/>
    </row>
    <row r="198" spans="1:12" ht="11.25" customHeight="1" x14ac:dyDescent="0.25">
      <c r="A198" s="33"/>
      <c r="B198" s="117" t="s">
        <v>82</v>
      </c>
      <c r="C198" s="93"/>
      <c r="D198" s="102"/>
      <c r="E198" s="93"/>
      <c r="F198" s="103"/>
      <c r="G198" s="103"/>
      <c r="H198" s="93"/>
      <c r="I198" s="115"/>
      <c r="J198" s="106"/>
      <c r="K198" s="3"/>
      <c r="L198" s="3"/>
    </row>
    <row r="199" spans="1:12" ht="11.25" customHeight="1" x14ac:dyDescent="0.25">
      <c r="A199" s="33">
        <v>1</v>
      </c>
      <c r="B199" s="114" t="s">
        <v>50</v>
      </c>
      <c r="C199" s="93">
        <v>1</v>
      </c>
      <c r="D199" s="93">
        <v>3221</v>
      </c>
      <c r="E199" s="108">
        <v>6655</v>
      </c>
      <c r="F199" s="103"/>
      <c r="G199" s="103">
        <f>E199*C199*15%</f>
        <v>998.25</v>
      </c>
      <c r="H199" s="108">
        <f>E199*C199+F199+G199</f>
        <v>7653.25</v>
      </c>
      <c r="I199" s="109"/>
      <c r="J199" s="106">
        <f>H199+I199</f>
        <v>7653.25</v>
      </c>
      <c r="K199" s="3"/>
      <c r="L199" s="3"/>
    </row>
    <row r="200" spans="1:12" ht="11.25" customHeight="1" x14ac:dyDescent="0.25">
      <c r="A200" s="33"/>
      <c r="B200" s="110" t="s">
        <v>29</v>
      </c>
      <c r="C200" s="102">
        <f>SUM(C198:C199)</f>
        <v>1</v>
      </c>
      <c r="D200" s="102"/>
      <c r="E200" s="111">
        <f>SUM(E198:E199)</f>
        <v>6655</v>
      </c>
      <c r="F200" s="103"/>
      <c r="G200" s="116">
        <f>G199</f>
        <v>998.25</v>
      </c>
      <c r="H200" s="111">
        <f>SUM(H198:H199)</f>
        <v>7653.25</v>
      </c>
      <c r="I200" s="112"/>
      <c r="J200" s="113">
        <f>H200+I200</f>
        <v>7653.25</v>
      </c>
      <c r="K200" s="3"/>
      <c r="L200" s="3"/>
    </row>
    <row r="201" spans="1:12" ht="11.25" customHeight="1" x14ac:dyDescent="0.25">
      <c r="A201" s="33"/>
      <c r="B201" s="117" t="s">
        <v>83</v>
      </c>
      <c r="C201" s="93"/>
      <c r="D201" s="102"/>
      <c r="E201" s="93"/>
      <c r="F201" s="103"/>
      <c r="G201" s="103"/>
      <c r="H201" s="93"/>
      <c r="I201" s="115"/>
      <c r="J201" s="106"/>
      <c r="K201" s="3"/>
      <c r="L201" s="3"/>
    </row>
    <row r="202" spans="1:12" ht="11.25" customHeight="1" x14ac:dyDescent="0.25">
      <c r="A202" s="33"/>
      <c r="B202" s="114" t="s">
        <v>84</v>
      </c>
      <c r="C202" s="93">
        <v>1</v>
      </c>
      <c r="D202" s="93">
        <v>3221</v>
      </c>
      <c r="E202" s="108">
        <v>6655</v>
      </c>
      <c r="F202" s="103"/>
      <c r="G202" s="106">
        <v>665.5</v>
      </c>
      <c r="H202" s="108">
        <f>E202*C202+F202+G202</f>
        <v>7320.5</v>
      </c>
      <c r="I202" s="109"/>
      <c r="J202" s="106">
        <f>H202+I202</f>
        <v>7320.5</v>
      </c>
      <c r="K202" s="3"/>
      <c r="L202" s="3"/>
    </row>
    <row r="203" spans="1:12" ht="11.25" customHeight="1" x14ac:dyDescent="0.25">
      <c r="A203" s="33"/>
      <c r="B203" s="110" t="s">
        <v>29</v>
      </c>
      <c r="C203" s="102">
        <f>SUM(C202:C202)</f>
        <v>1</v>
      </c>
      <c r="D203" s="102"/>
      <c r="E203" s="111">
        <f>SUM(E202:E202)</f>
        <v>6655</v>
      </c>
      <c r="F203" s="103"/>
      <c r="G203" s="113">
        <f>G202</f>
        <v>665.5</v>
      </c>
      <c r="H203" s="111">
        <f>SUM(H202:H202)</f>
        <v>7320.5</v>
      </c>
      <c r="I203" s="112"/>
      <c r="J203" s="113">
        <f>H203+I203</f>
        <v>7320.5</v>
      </c>
      <c r="K203" s="3"/>
      <c r="L203" s="3"/>
    </row>
    <row r="204" spans="1:12" ht="11.25" customHeight="1" x14ac:dyDescent="0.25">
      <c r="A204" s="33"/>
      <c r="B204" s="117" t="s">
        <v>85</v>
      </c>
      <c r="C204" s="93"/>
      <c r="D204" s="102"/>
      <c r="E204" s="93"/>
      <c r="F204" s="103"/>
      <c r="G204" s="103"/>
      <c r="H204" s="93"/>
      <c r="I204" s="115"/>
      <c r="J204" s="106"/>
      <c r="K204" s="3"/>
      <c r="L204" s="3"/>
    </row>
    <row r="205" spans="1:12" ht="11.25" customHeight="1" x14ac:dyDescent="0.25">
      <c r="A205" s="33"/>
      <c r="B205" s="114" t="s">
        <v>65</v>
      </c>
      <c r="C205" s="93">
        <v>0.5</v>
      </c>
      <c r="D205" s="93">
        <v>3231</v>
      </c>
      <c r="E205" s="108">
        <v>6655</v>
      </c>
      <c r="F205" s="103"/>
      <c r="G205" s="106">
        <f>E205*C205*15%</f>
        <v>499.125</v>
      </c>
      <c r="H205" s="108">
        <f>E205*C205+F205+G205</f>
        <v>3826.625</v>
      </c>
      <c r="I205" s="109"/>
      <c r="J205" s="106">
        <f>H205+I205</f>
        <v>3826.625</v>
      </c>
      <c r="K205" s="3"/>
      <c r="L205" s="3"/>
    </row>
    <row r="206" spans="1:12" ht="11.25" customHeight="1" x14ac:dyDescent="0.25">
      <c r="A206" s="33"/>
      <c r="B206" s="110" t="s">
        <v>29</v>
      </c>
      <c r="C206" s="102">
        <f>SUM(C205:C205)</f>
        <v>0.5</v>
      </c>
      <c r="D206" s="102"/>
      <c r="E206" s="111">
        <f>SUM(E205:E205)</f>
        <v>6655</v>
      </c>
      <c r="F206" s="103"/>
      <c r="G206" s="113">
        <f>G205</f>
        <v>499.125</v>
      </c>
      <c r="H206" s="111">
        <f>SUM(H205:H205)</f>
        <v>3826.625</v>
      </c>
      <c r="I206" s="112"/>
      <c r="J206" s="113">
        <f>H206+I206</f>
        <v>3826.625</v>
      </c>
      <c r="K206" s="3"/>
      <c r="L206" s="3"/>
    </row>
    <row r="207" spans="1:12" ht="11.25" customHeight="1" x14ac:dyDescent="0.25">
      <c r="A207" s="33"/>
      <c r="B207" s="117" t="s">
        <v>86</v>
      </c>
      <c r="C207" s="93"/>
      <c r="D207" s="102"/>
      <c r="E207" s="93"/>
      <c r="F207" s="103"/>
      <c r="G207" s="103"/>
      <c r="H207" s="93"/>
      <c r="I207" s="115"/>
      <c r="J207" s="106"/>
      <c r="K207" s="3"/>
      <c r="L207" s="3"/>
    </row>
    <row r="208" spans="1:12" ht="11.25" customHeight="1" x14ac:dyDescent="0.25">
      <c r="A208" s="33"/>
      <c r="B208" s="114" t="s">
        <v>87</v>
      </c>
      <c r="C208" s="93">
        <v>0.5</v>
      </c>
      <c r="D208" s="93">
        <v>3231</v>
      </c>
      <c r="E208" s="108">
        <v>6655</v>
      </c>
      <c r="F208" s="103"/>
      <c r="G208" s="106">
        <f>E208*C208*15%</f>
        <v>499.125</v>
      </c>
      <c r="H208" s="108">
        <f>E208*C208+F208+G208</f>
        <v>3826.625</v>
      </c>
      <c r="I208" s="109"/>
      <c r="J208" s="106">
        <f>H208+I208</f>
        <v>3826.625</v>
      </c>
      <c r="K208" s="3"/>
      <c r="L208" s="3"/>
    </row>
    <row r="209" spans="1:12" ht="11.25" customHeight="1" x14ac:dyDescent="0.25">
      <c r="A209" s="33"/>
      <c r="B209" s="110" t="s">
        <v>29</v>
      </c>
      <c r="C209" s="102">
        <f>SUM(C208:C208)</f>
        <v>0.5</v>
      </c>
      <c r="D209" s="102"/>
      <c r="E209" s="111">
        <f>SUM(E208:E208)</f>
        <v>6655</v>
      </c>
      <c r="F209" s="103"/>
      <c r="G209" s="113">
        <f>G208</f>
        <v>499.125</v>
      </c>
      <c r="H209" s="111">
        <f>SUM(H208:H208)</f>
        <v>3826.625</v>
      </c>
      <c r="I209" s="112"/>
      <c r="J209" s="113">
        <f>H209+I209</f>
        <v>3826.625</v>
      </c>
      <c r="K209" s="3"/>
      <c r="L209" s="3"/>
    </row>
    <row r="210" spans="1:12" ht="11.25" customHeight="1" x14ac:dyDescent="0.25">
      <c r="A210" s="33"/>
      <c r="B210" s="117" t="s">
        <v>88</v>
      </c>
      <c r="C210" s="93"/>
      <c r="D210" s="102"/>
      <c r="E210" s="93"/>
      <c r="F210" s="103"/>
      <c r="G210" s="103"/>
      <c r="H210" s="93"/>
      <c r="I210" s="115"/>
      <c r="J210" s="106"/>
      <c r="K210" s="3"/>
      <c r="L210" s="3"/>
    </row>
    <row r="211" spans="1:12" ht="11.25" customHeight="1" x14ac:dyDescent="0.25">
      <c r="A211" s="33"/>
      <c r="B211" s="114" t="s">
        <v>79</v>
      </c>
      <c r="C211" s="93">
        <v>0.5</v>
      </c>
      <c r="D211" s="93">
        <v>3221</v>
      </c>
      <c r="E211" s="108">
        <v>6655</v>
      </c>
      <c r="F211" s="103"/>
      <c r="G211" s="106">
        <f>E211*C211*15%</f>
        <v>499.125</v>
      </c>
      <c r="H211" s="108">
        <f>E211*C211+F211+G211</f>
        <v>3826.625</v>
      </c>
      <c r="I211" s="109"/>
      <c r="J211" s="106">
        <f>H211+I211</f>
        <v>3826.625</v>
      </c>
      <c r="K211" s="3"/>
      <c r="L211" s="3"/>
    </row>
    <row r="212" spans="1:12" ht="11.25" customHeight="1" x14ac:dyDescent="0.25">
      <c r="A212" s="33"/>
      <c r="B212" s="110" t="s">
        <v>29</v>
      </c>
      <c r="C212" s="102">
        <f>SUM(C211:C211)</f>
        <v>0.5</v>
      </c>
      <c r="D212" s="102"/>
      <c r="E212" s="111">
        <f>SUM(E211:E211)</f>
        <v>6655</v>
      </c>
      <c r="F212" s="103"/>
      <c r="G212" s="113">
        <f>G211</f>
        <v>499.125</v>
      </c>
      <c r="H212" s="111">
        <f>SUM(H211:H211)</f>
        <v>3826.625</v>
      </c>
      <c r="I212" s="112"/>
      <c r="J212" s="113">
        <f>H212+I212</f>
        <v>3826.625</v>
      </c>
      <c r="K212" s="3"/>
      <c r="L212" s="3"/>
    </row>
    <row r="213" spans="1:12" ht="11.25" customHeight="1" x14ac:dyDescent="0.25">
      <c r="A213" s="33"/>
      <c r="B213" s="117" t="s">
        <v>89</v>
      </c>
      <c r="C213" s="93"/>
      <c r="D213" s="102"/>
      <c r="E213" s="93"/>
      <c r="F213" s="103"/>
      <c r="G213" s="103"/>
      <c r="H213" s="93"/>
      <c r="I213" s="115"/>
      <c r="J213" s="106"/>
      <c r="K213" s="3"/>
      <c r="L213" s="3"/>
    </row>
    <row r="214" spans="1:12" ht="11.25" customHeight="1" x14ac:dyDescent="0.25">
      <c r="A214" s="33"/>
      <c r="B214" s="114" t="s">
        <v>50</v>
      </c>
      <c r="C214" s="93">
        <v>0.5</v>
      </c>
      <c r="D214" s="93">
        <v>3221</v>
      </c>
      <c r="E214" s="108">
        <v>6655</v>
      </c>
      <c r="F214" s="103"/>
      <c r="G214" s="106">
        <v>249.56</v>
      </c>
      <c r="H214" s="108">
        <f>E214*C214+F214+G214</f>
        <v>3577.06</v>
      </c>
      <c r="I214" s="109"/>
      <c r="J214" s="106">
        <f>H214+I214</f>
        <v>3577.06</v>
      </c>
      <c r="K214" s="3"/>
      <c r="L214" s="3"/>
    </row>
    <row r="215" spans="1:12" ht="11.25" customHeight="1" x14ac:dyDescent="0.25">
      <c r="A215" s="33"/>
      <c r="B215" s="110" t="s">
        <v>29</v>
      </c>
      <c r="C215" s="102">
        <f>SUM(C214:C214)</f>
        <v>0.5</v>
      </c>
      <c r="D215" s="102"/>
      <c r="E215" s="111">
        <f>SUM(E214:E214)</f>
        <v>6655</v>
      </c>
      <c r="F215" s="103"/>
      <c r="G215" s="113">
        <f>G214</f>
        <v>249.56</v>
      </c>
      <c r="H215" s="111">
        <f>SUM(H214:H214)</f>
        <v>3577.06</v>
      </c>
      <c r="I215" s="112"/>
      <c r="J215" s="113">
        <f>H215+I215</f>
        <v>3577.06</v>
      </c>
      <c r="K215" s="3"/>
      <c r="L215" s="3"/>
    </row>
    <row r="216" spans="1:12" ht="11.25" customHeight="1" x14ac:dyDescent="0.25">
      <c r="A216" s="33"/>
      <c r="B216" s="117" t="s">
        <v>90</v>
      </c>
      <c r="C216" s="93"/>
      <c r="D216" s="102"/>
      <c r="E216" s="93"/>
      <c r="F216" s="103"/>
      <c r="G216" s="103"/>
      <c r="H216" s="93"/>
      <c r="I216" s="115"/>
      <c r="J216" s="106"/>
      <c r="K216" s="3"/>
      <c r="L216" s="3"/>
    </row>
    <row r="217" spans="1:12" ht="11.25" customHeight="1" x14ac:dyDescent="0.25">
      <c r="A217" s="33"/>
      <c r="B217" s="114" t="s">
        <v>66</v>
      </c>
      <c r="C217" s="93">
        <v>0.5</v>
      </c>
      <c r="D217" s="93">
        <v>3232</v>
      </c>
      <c r="E217" s="108">
        <v>6655</v>
      </c>
      <c r="F217" s="103"/>
      <c r="G217" s="103">
        <f>E217*C217*10%</f>
        <v>332.75</v>
      </c>
      <c r="H217" s="108">
        <f>E217*C217+F217+G217</f>
        <v>3660.25</v>
      </c>
      <c r="I217" s="109"/>
      <c r="J217" s="106">
        <f>H217+I217</f>
        <v>3660.25</v>
      </c>
      <c r="K217" s="3"/>
      <c r="L217" s="3"/>
    </row>
    <row r="218" spans="1:12" ht="11.25" customHeight="1" x14ac:dyDescent="0.25">
      <c r="A218" s="33"/>
      <c r="B218" s="110" t="s">
        <v>29</v>
      </c>
      <c r="C218" s="102">
        <f>SUM(C217:C217)</f>
        <v>0.5</v>
      </c>
      <c r="D218" s="102"/>
      <c r="E218" s="111">
        <f>SUM(E217:E217)</f>
        <v>6655</v>
      </c>
      <c r="F218" s="103"/>
      <c r="G218" s="116">
        <f>G217</f>
        <v>332.75</v>
      </c>
      <c r="H218" s="111">
        <f>SUM(H217:H217)</f>
        <v>3660.25</v>
      </c>
      <c r="I218" s="112"/>
      <c r="J218" s="113">
        <f>H218+I218</f>
        <v>3660.25</v>
      </c>
      <c r="K218" s="3"/>
      <c r="L218" s="3"/>
    </row>
    <row r="219" spans="1:12" ht="11.25" customHeight="1" x14ac:dyDescent="0.25">
      <c r="A219" s="33"/>
      <c r="B219" s="117" t="s">
        <v>170</v>
      </c>
      <c r="C219" s="93"/>
      <c r="D219" s="102"/>
      <c r="E219" s="93"/>
      <c r="F219" s="103"/>
      <c r="G219" s="103"/>
      <c r="H219" s="93"/>
      <c r="I219" s="115"/>
      <c r="J219" s="106"/>
      <c r="K219" s="3"/>
      <c r="L219" s="3"/>
    </row>
    <row r="220" spans="1:12" ht="11.25" customHeight="1" x14ac:dyDescent="0.25">
      <c r="A220" s="33"/>
      <c r="B220" s="114" t="s">
        <v>50</v>
      </c>
      <c r="C220" s="93">
        <v>0.25</v>
      </c>
      <c r="D220" s="93">
        <v>3221</v>
      </c>
      <c r="E220" s="108">
        <v>6655</v>
      </c>
      <c r="F220" s="103"/>
      <c r="G220" s="103"/>
      <c r="H220" s="108">
        <f>E220*C220+F220+G220</f>
        <v>1663.75</v>
      </c>
      <c r="I220" s="109">
        <v>11.25</v>
      </c>
      <c r="J220" s="106">
        <f>H220+I220</f>
        <v>1675</v>
      </c>
      <c r="K220" s="3"/>
      <c r="L220" s="3"/>
    </row>
    <row r="221" spans="1:12" ht="11.25" customHeight="1" x14ac:dyDescent="0.25">
      <c r="A221" s="33"/>
      <c r="B221" s="110" t="s">
        <v>29</v>
      </c>
      <c r="C221" s="102">
        <f>SUM(C220:C220)</f>
        <v>0.25</v>
      </c>
      <c r="D221" s="102"/>
      <c r="E221" s="111">
        <f>SUM(E220:E220)</f>
        <v>6655</v>
      </c>
      <c r="F221" s="103"/>
      <c r="G221" s="103"/>
      <c r="H221" s="111">
        <f>SUM(H220:H220)</f>
        <v>1663.75</v>
      </c>
      <c r="I221" s="112">
        <f>11.25</f>
        <v>11.25</v>
      </c>
      <c r="J221" s="113">
        <f>H221+I221</f>
        <v>1675</v>
      </c>
      <c r="K221" s="3"/>
      <c r="L221" s="3"/>
    </row>
    <row r="222" spans="1:12" ht="11.25" customHeight="1" x14ac:dyDescent="0.25">
      <c r="A222" s="33"/>
      <c r="B222" s="117" t="s">
        <v>136</v>
      </c>
      <c r="C222" s="93"/>
      <c r="D222" s="102"/>
      <c r="E222" s="93"/>
      <c r="F222" s="103"/>
      <c r="G222" s="103"/>
      <c r="H222" s="93"/>
      <c r="I222" s="115"/>
      <c r="J222" s="106"/>
      <c r="K222" s="3"/>
      <c r="L222" s="3"/>
    </row>
    <row r="223" spans="1:12" ht="11.25" customHeight="1" x14ac:dyDescent="0.25">
      <c r="A223" s="33"/>
      <c r="B223" s="114" t="s">
        <v>51</v>
      </c>
      <c r="C223" s="93">
        <v>1</v>
      </c>
      <c r="D223" s="93">
        <v>3221</v>
      </c>
      <c r="E223" s="108">
        <v>6655</v>
      </c>
      <c r="F223" s="103"/>
      <c r="G223" s="103"/>
      <c r="H223" s="108">
        <f>E223*C223+F223+G223</f>
        <v>6655</v>
      </c>
      <c r="I223" s="109">
        <v>45</v>
      </c>
      <c r="J223" s="106">
        <f>H223+I223</f>
        <v>6700</v>
      </c>
      <c r="K223" s="3"/>
      <c r="L223" s="3"/>
    </row>
    <row r="224" spans="1:12" ht="11.25" customHeight="1" x14ac:dyDescent="0.25">
      <c r="A224" s="33"/>
      <c r="B224" s="110" t="s">
        <v>29</v>
      </c>
      <c r="C224" s="102">
        <f>SUM(C223)</f>
        <v>1</v>
      </c>
      <c r="D224" s="102"/>
      <c r="E224" s="111">
        <f>E223</f>
        <v>6655</v>
      </c>
      <c r="F224" s="103"/>
      <c r="G224" s="103"/>
      <c r="H224" s="111">
        <f>H223</f>
        <v>6655</v>
      </c>
      <c r="I224" s="112">
        <v>45</v>
      </c>
      <c r="J224" s="113">
        <f>H224+I224</f>
        <v>6700</v>
      </c>
      <c r="K224" s="3"/>
      <c r="L224" s="3"/>
    </row>
    <row r="225" spans="1:12" ht="11.25" customHeight="1" x14ac:dyDescent="0.25">
      <c r="A225" s="33"/>
      <c r="B225" s="117" t="s">
        <v>91</v>
      </c>
      <c r="C225" s="93"/>
      <c r="D225" s="102"/>
      <c r="E225" s="93"/>
      <c r="F225" s="103"/>
      <c r="G225" s="103"/>
      <c r="H225" s="93"/>
      <c r="I225" s="115"/>
      <c r="J225" s="106"/>
      <c r="K225" s="3"/>
      <c r="L225" s="3"/>
    </row>
    <row r="226" spans="1:12" ht="11.25" customHeight="1" x14ac:dyDescent="0.25">
      <c r="A226" s="33"/>
      <c r="B226" s="114" t="s">
        <v>79</v>
      </c>
      <c r="C226" s="93">
        <v>1</v>
      </c>
      <c r="D226" s="93">
        <v>3221</v>
      </c>
      <c r="E226" s="108">
        <v>6655</v>
      </c>
      <c r="F226" s="103"/>
      <c r="G226" s="103">
        <f>E226*C226*15%</f>
        <v>998.25</v>
      </c>
      <c r="H226" s="108">
        <f>E226*C226+F226+G226</f>
        <v>7653.25</v>
      </c>
      <c r="I226" s="109"/>
      <c r="J226" s="106">
        <f>H226+I226</f>
        <v>7653.25</v>
      </c>
      <c r="K226" s="3"/>
      <c r="L226" s="3"/>
    </row>
    <row r="227" spans="1:12" ht="11.25" customHeight="1" x14ac:dyDescent="0.25">
      <c r="A227" s="33"/>
      <c r="B227" s="114" t="s">
        <v>148</v>
      </c>
      <c r="C227" s="93">
        <v>0.5</v>
      </c>
      <c r="D227" s="93">
        <v>5132</v>
      </c>
      <c r="E227" s="108">
        <v>5500</v>
      </c>
      <c r="F227" s="103"/>
      <c r="G227" s="103"/>
      <c r="H227" s="108">
        <f>E227*C227+F227+G227</f>
        <v>2750</v>
      </c>
      <c r="I227" s="109">
        <v>600</v>
      </c>
      <c r="J227" s="106">
        <f>H227+I227</f>
        <v>3350</v>
      </c>
      <c r="K227" s="3"/>
      <c r="L227" s="3"/>
    </row>
    <row r="228" spans="1:12" ht="11.25" customHeight="1" x14ac:dyDescent="0.25">
      <c r="A228" s="33"/>
      <c r="B228" s="110" t="s">
        <v>29</v>
      </c>
      <c r="C228" s="102">
        <f>SUM(C226:C227)</f>
        <v>1.5</v>
      </c>
      <c r="D228" s="102"/>
      <c r="E228" s="111">
        <f>SUM(E226:E227)</f>
        <v>12155</v>
      </c>
      <c r="F228" s="103"/>
      <c r="G228" s="116">
        <f>G226</f>
        <v>998.25</v>
      </c>
      <c r="H228" s="111">
        <f>SUM(H226:H227)</f>
        <v>10403.25</v>
      </c>
      <c r="I228" s="112">
        <f>SUM(I226:I227)</f>
        <v>600</v>
      </c>
      <c r="J228" s="113">
        <f>H228+I228</f>
        <v>11003.25</v>
      </c>
      <c r="K228" s="3"/>
      <c r="L228" s="3"/>
    </row>
    <row r="229" spans="1:12" ht="11.25" customHeight="1" x14ac:dyDescent="0.25">
      <c r="A229" s="33"/>
      <c r="B229" s="117" t="s">
        <v>92</v>
      </c>
      <c r="C229" s="93"/>
      <c r="D229" s="102"/>
      <c r="E229" s="93"/>
      <c r="F229" s="103"/>
      <c r="G229" s="103"/>
      <c r="H229" s="93"/>
      <c r="I229" s="115"/>
      <c r="J229" s="106"/>
      <c r="K229" s="3"/>
      <c r="L229" s="3"/>
    </row>
    <row r="230" spans="1:12" ht="11.25" customHeight="1" x14ac:dyDescent="0.25">
      <c r="A230" s="33"/>
      <c r="B230" s="114" t="s">
        <v>79</v>
      </c>
      <c r="C230" s="93">
        <v>0.5</v>
      </c>
      <c r="D230" s="93">
        <v>3221</v>
      </c>
      <c r="E230" s="108">
        <v>6655</v>
      </c>
      <c r="F230" s="103"/>
      <c r="G230" s="103"/>
      <c r="H230" s="108">
        <f>E230*C230+F230+G230</f>
        <v>3327.5</v>
      </c>
      <c r="I230" s="109">
        <v>22.5</v>
      </c>
      <c r="J230" s="106">
        <f>H230+I230</f>
        <v>3350</v>
      </c>
      <c r="K230" s="3"/>
      <c r="L230" s="3"/>
    </row>
    <row r="231" spans="1:12" ht="11.25" customHeight="1" x14ac:dyDescent="0.25">
      <c r="A231" s="33"/>
      <c r="B231" s="114" t="s">
        <v>93</v>
      </c>
      <c r="C231" s="93">
        <v>0.5</v>
      </c>
      <c r="D231" s="93">
        <v>3232</v>
      </c>
      <c r="E231" s="108">
        <v>6655</v>
      </c>
      <c r="F231" s="103"/>
      <c r="G231" s="103">
        <f>E231*C231*10%</f>
        <v>332.75</v>
      </c>
      <c r="H231" s="108">
        <f>E231*C231+F231+G231</f>
        <v>3660.25</v>
      </c>
      <c r="I231" s="109"/>
      <c r="J231" s="106">
        <f>H231+I231</f>
        <v>3660.25</v>
      </c>
      <c r="K231" s="3"/>
      <c r="L231" s="3"/>
    </row>
    <row r="232" spans="1:12" ht="11.25" customHeight="1" x14ac:dyDescent="0.25">
      <c r="A232" s="33"/>
      <c r="B232" s="110" t="s">
        <v>29</v>
      </c>
      <c r="C232" s="102">
        <f>C230+C231</f>
        <v>1</v>
      </c>
      <c r="D232" s="102"/>
      <c r="E232" s="111">
        <f>E230+E231</f>
        <v>13310</v>
      </c>
      <c r="F232" s="103"/>
      <c r="G232" s="113">
        <f>G230+G231</f>
        <v>332.75</v>
      </c>
      <c r="H232" s="111">
        <f>H230+H231</f>
        <v>6987.75</v>
      </c>
      <c r="I232" s="112">
        <f>22.5</f>
        <v>22.5</v>
      </c>
      <c r="J232" s="113">
        <f>J230+J231</f>
        <v>7010.25</v>
      </c>
      <c r="K232" s="3"/>
      <c r="L232" s="3"/>
    </row>
    <row r="233" spans="1:12" ht="11.25" customHeight="1" x14ac:dyDescent="0.25">
      <c r="A233" s="33"/>
      <c r="B233" s="117" t="s">
        <v>94</v>
      </c>
      <c r="C233" s="93"/>
      <c r="D233" s="102"/>
      <c r="E233" s="93"/>
      <c r="F233" s="103"/>
      <c r="G233" s="106"/>
      <c r="H233" s="93"/>
      <c r="I233" s="115"/>
      <c r="J233" s="106"/>
      <c r="K233" s="3"/>
      <c r="L233" s="3"/>
    </row>
    <row r="234" spans="1:12" ht="11.25" customHeight="1" x14ac:dyDescent="0.25">
      <c r="A234" s="33"/>
      <c r="B234" s="114" t="s">
        <v>50</v>
      </c>
      <c r="C234" s="93">
        <v>0.5</v>
      </c>
      <c r="D234" s="93">
        <v>3221</v>
      </c>
      <c r="E234" s="108">
        <v>6655</v>
      </c>
      <c r="F234" s="103"/>
      <c r="G234" s="106"/>
      <c r="H234" s="108">
        <f>E234*C234+F234+G234</f>
        <v>3327.5</v>
      </c>
      <c r="I234" s="109">
        <v>22.5</v>
      </c>
      <c r="J234" s="106">
        <f>I234+H234</f>
        <v>3350</v>
      </c>
      <c r="K234" s="3"/>
      <c r="L234" s="3"/>
    </row>
    <row r="235" spans="1:12" ht="11.25" customHeight="1" x14ac:dyDescent="0.25">
      <c r="A235" s="33"/>
      <c r="B235" s="110" t="s">
        <v>29</v>
      </c>
      <c r="C235" s="102">
        <f>SUM(C234:C234)</f>
        <v>0.5</v>
      </c>
      <c r="D235" s="102"/>
      <c r="E235" s="111">
        <f>SUM(E234:E234)</f>
        <v>6655</v>
      </c>
      <c r="F235" s="103"/>
      <c r="G235" s="113"/>
      <c r="H235" s="111">
        <f>SUM(H234:H234)</f>
        <v>3327.5</v>
      </c>
      <c r="I235" s="112">
        <f>22.5</f>
        <v>22.5</v>
      </c>
      <c r="J235" s="113">
        <f>H235+I235</f>
        <v>3350</v>
      </c>
      <c r="K235" s="3"/>
      <c r="L235" s="3"/>
    </row>
    <row r="236" spans="1:12" ht="11.25" customHeight="1" x14ac:dyDescent="0.25">
      <c r="A236" s="33"/>
      <c r="B236" s="117" t="s">
        <v>95</v>
      </c>
      <c r="C236" s="93"/>
      <c r="D236" s="102"/>
      <c r="E236" s="93"/>
      <c r="F236" s="103"/>
      <c r="G236" s="106"/>
      <c r="H236" s="93"/>
      <c r="I236" s="115"/>
      <c r="J236" s="106"/>
      <c r="K236" s="3"/>
      <c r="L236" s="3"/>
    </row>
    <row r="237" spans="1:12" ht="11.25" customHeight="1" x14ac:dyDescent="0.25">
      <c r="A237" s="33"/>
      <c r="B237" s="114" t="s">
        <v>50</v>
      </c>
      <c r="C237" s="93">
        <v>0.75</v>
      </c>
      <c r="D237" s="93">
        <v>3221</v>
      </c>
      <c r="E237" s="108">
        <v>6655</v>
      </c>
      <c r="F237" s="103"/>
      <c r="G237" s="106">
        <f>E237*C237*15%</f>
        <v>748.6875</v>
      </c>
      <c r="H237" s="108">
        <f>E237*C237+F237+G237</f>
        <v>5739.9375</v>
      </c>
      <c r="I237" s="109"/>
      <c r="J237" s="106">
        <f>H237+I237</f>
        <v>5739.9375</v>
      </c>
      <c r="K237" s="3"/>
      <c r="L237" s="3"/>
    </row>
    <row r="238" spans="1:12" ht="11.25" customHeight="1" x14ac:dyDescent="0.25">
      <c r="A238" s="33"/>
      <c r="B238" s="110" t="s">
        <v>29</v>
      </c>
      <c r="C238" s="102">
        <f>SUM(C237:C237)</f>
        <v>0.75</v>
      </c>
      <c r="D238" s="102"/>
      <c r="E238" s="111">
        <f>SUM(E237:E237)</f>
        <v>6655</v>
      </c>
      <c r="F238" s="103"/>
      <c r="G238" s="113">
        <f>G237</f>
        <v>748.6875</v>
      </c>
      <c r="H238" s="111">
        <f>SUM(H237:H237)</f>
        <v>5739.9375</v>
      </c>
      <c r="I238" s="112"/>
      <c r="J238" s="113">
        <f>H238+I238</f>
        <v>5739.9375</v>
      </c>
      <c r="K238" s="3"/>
      <c r="L238" s="3"/>
    </row>
    <row r="239" spans="1:12" ht="11.25" customHeight="1" x14ac:dyDescent="0.25">
      <c r="A239" s="33"/>
      <c r="B239" s="117" t="s">
        <v>96</v>
      </c>
      <c r="C239" s="93"/>
      <c r="D239" s="102"/>
      <c r="E239" s="93"/>
      <c r="F239" s="103"/>
      <c r="G239" s="106"/>
      <c r="H239" s="93"/>
      <c r="I239" s="115"/>
      <c r="J239" s="106"/>
      <c r="K239" s="3"/>
      <c r="L239" s="3"/>
    </row>
    <row r="240" spans="1:12" ht="11.25" customHeight="1" x14ac:dyDescent="0.25">
      <c r="A240" s="33"/>
      <c r="B240" s="114" t="s">
        <v>65</v>
      </c>
      <c r="C240" s="93">
        <v>0.5</v>
      </c>
      <c r="D240" s="93">
        <v>3231</v>
      </c>
      <c r="E240" s="108">
        <v>6655</v>
      </c>
      <c r="F240" s="103"/>
      <c r="G240" s="106">
        <f>E240*C240*15%</f>
        <v>499.125</v>
      </c>
      <c r="H240" s="108">
        <f>E240*C240+F240+G240</f>
        <v>3826.625</v>
      </c>
      <c r="I240" s="109"/>
      <c r="J240" s="106">
        <f>H240+I240</f>
        <v>3826.625</v>
      </c>
      <c r="K240" s="3"/>
      <c r="L240" s="3"/>
    </row>
    <row r="241" spans="1:12" ht="11.25" customHeight="1" x14ac:dyDescent="0.25">
      <c r="A241" s="33"/>
      <c r="B241" s="110" t="s">
        <v>29</v>
      </c>
      <c r="C241" s="102">
        <f>SUM(C240:C240)</f>
        <v>0.5</v>
      </c>
      <c r="D241" s="102"/>
      <c r="E241" s="111">
        <f>SUM(E240:E240)</f>
        <v>6655</v>
      </c>
      <c r="F241" s="103"/>
      <c r="G241" s="113">
        <f>G240</f>
        <v>499.125</v>
      </c>
      <c r="H241" s="111">
        <f>SUM(H240:H240)</f>
        <v>3826.625</v>
      </c>
      <c r="I241" s="112"/>
      <c r="J241" s="113">
        <f>H241+I241</f>
        <v>3826.625</v>
      </c>
      <c r="K241" s="3"/>
      <c r="L241" s="3"/>
    </row>
    <row r="242" spans="1:12" ht="11.25" customHeight="1" x14ac:dyDescent="0.25">
      <c r="A242" s="33"/>
      <c r="B242" s="117" t="s">
        <v>137</v>
      </c>
      <c r="C242" s="93"/>
      <c r="D242" s="93"/>
      <c r="E242" s="93"/>
      <c r="F242" s="103"/>
      <c r="G242" s="106"/>
      <c r="H242" s="93"/>
      <c r="I242" s="115"/>
      <c r="J242" s="106">
        <f t="shared" ref="J242" si="19">H242*2</f>
        <v>0</v>
      </c>
      <c r="K242" s="3"/>
      <c r="L242" s="3"/>
    </row>
    <row r="243" spans="1:12" ht="11.25" customHeight="1" x14ac:dyDescent="0.25">
      <c r="A243" s="33"/>
      <c r="B243" s="114" t="s">
        <v>51</v>
      </c>
      <c r="C243" s="93">
        <v>1</v>
      </c>
      <c r="D243" s="93">
        <v>3221</v>
      </c>
      <c r="E243" s="108">
        <v>6655</v>
      </c>
      <c r="F243" s="103"/>
      <c r="G243" s="106">
        <f>E243*C243*15%</f>
        <v>998.25</v>
      </c>
      <c r="H243" s="108">
        <v>6957.5</v>
      </c>
      <c r="I243" s="109"/>
      <c r="J243" s="106">
        <f>H243</f>
        <v>6957.5</v>
      </c>
      <c r="K243" s="3"/>
      <c r="L243" s="3"/>
    </row>
    <row r="244" spans="1:12" ht="11.25" customHeight="1" x14ac:dyDescent="0.25">
      <c r="A244" s="33"/>
      <c r="B244" s="110" t="s">
        <v>29</v>
      </c>
      <c r="C244" s="102">
        <f>C243</f>
        <v>1</v>
      </c>
      <c r="D244" s="102"/>
      <c r="E244" s="111">
        <f>E243</f>
        <v>6655</v>
      </c>
      <c r="F244" s="103"/>
      <c r="G244" s="113">
        <f>G243</f>
        <v>998.25</v>
      </c>
      <c r="H244" s="111">
        <f>H243</f>
        <v>6957.5</v>
      </c>
      <c r="I244" s="112"/>
      <c r="J244" s="113">
        <f>H244</f>
        <v>6957.5</v>
      </c>
      <c r="K244" s="3"/>
      <c r="L244" s="3"/>
    </row>
    <row r="245" spans="1:12" ht="11.25" customHeight="1" x14ac:dyDescent="0.25">
      <c r="A245" s="33"/>
      <c r="B245" s="117" t="s">
        <v>97</v>
      </c>
      <c r="C245" s="93"/>
      <c r="D245" s="102"/>
      <c r="E245" s="93"/>
      <c r="F245" s="103"/>
      <c r="G245" s="106"/>
      <c r="H245" s="93"/>
      <c r="I245" s="115"/>
      <c r="J245" s="106"/>
      <c r="K245" s="3"/>
      <c r="L245" s="3"/>
    </row>
    <row r="246" spans="1:12" ht="11.25" customHeight="1" x14ac:dyDescent="0.25">
      <c r="A246" s="33"/>
      <c r="B246" s="114" t="s">
        <v>65</v>
      </c>
      <c r="C246" s="93">
        <v>0.5</v>
      </c>
      <c r="D246" s="93">
        <v>3231</v>
      </c>
      <c r="E246" s="108">
        <v>6655</v>
      </c>
      <c r="F246" s="103"/>
      <c r="G246" s="106"/>
      <c r="H246" s="108">
        <v>3025</v>
      </c>
      <c r="I246" s="109">
        <v>325</v>
      </c>
      <c r="J246" s="106">
        <f>H246+I246</f>
        <v>3350</v>
      </c>
      <c r="K246" s="3"/>
      <c r="L246" s="3"/>
    </row>
    <row r="247" spans="1:12" ht="11.25" customHeight="1" x14ac:dyDescent="0.25">
      <c r="A247" s="33"/>
      <c r="B247" s="110" t="s">
        <v>29</v>
      </c>
      <c r="C247" s="102">
        <f>SUM(C246:C246)</f>
        <v>0.5</v>
      </c>
      <c r="D247" s="102"/>
      <c r="E247" s="111">
        <f>E246</f>
        <v>6655</v>
      </c>
      <c r="F247" s="103"/>
      <c r="G247" s="106"/>
      <c r="H247" s="111">
        <f>SUM(H246:H246)</f>
        <v>3025</v>
      </c>
      <c r="I247" s="112">
        <f>SUM(I246:I246)</f>
        <v>325</v>
      </c>
      <c r="J247" s="113">
        <f>SUM(J246:J246)</f>
        <v>3350</v>
      </c>
      <c r="K247" s="3"/>
      <c r="L247" s="3"/>
    </row>
    <row r="248" spans="1:12" ht="11.25" customHeight="1" x14ac:dyDescent="0.25">
      <c r="A248" s="33"/>
      <c r="B248" s="117" t="s">
        <v>98</v>
      </c>
      <c r="C248" s="93"/>
      <c r="D248" s="102"/>
      <c r="E248" s="93"/>
      <c r="F248" s="103"/>
      <c r="G248" s="106"/>
      <c r="H248" s="93"/>
      <c r="I248" s="115"/>
      <c r="J248" s="106"/>
      <c r="K248" s="3"/>
      <c r="L248" s="3"/>
    </row>
    <row r="249" spans="1:12" ht="11.25" customHeight="1" x14ac:dyDescent="0.25">
      <c r="A249" s="33"/>
      <c r="B249" s="114" t="s">
        <v>65</v>
      </c>
      <c r="C249" s="93">
        <v>0.75</v>
      </c>
      <c r="D249" s="93">
        <v>3231</v>
      </c>
      <c r="E249" s="108">
        <v>6655</v>
      </c>
      <c r="F249" s="103"/>
      <c r="G249" s="106">
        <f>E249*C249*10%</f>
        <v>499.125</v>
      </c>
      <c r="H249" s="108">
        <f>E249*C249+F249+G249</f>
        <v>5490.375</v>
      </c>
      <c r="I249" s="109"/>
      <c r="J249" s="106">
        <f>H249+I249</f>
        <v>5490.375</v>
      </c>
      <c r="K249" s="3"/>
      <c r="L249" s="3"/>
    </row>
    <row r="250" spans="1:12" ht="11.25" customHeight="1" x14ac:dyDescent="0.25">
      <c r="A250" s="33"/>
      <c r="B250" s="110" t="s">
        <v>29</v>
      </c>
      <c r="C250" s="102">
        <f>SUM(C249:C249)</f>
        <v>0.75</v>
      </c>
      <c r="D250" s="102"/>
      <c r="E250" s="111">
        <f>E249</f>
        <v>6655</v>
      </c>
      <c r="F250" s="103"/>
      <c r="G250" s="113">
        <f>G249</f>
        <v>499.125</v>
      </c>
      <c r="H250" s="111">
        <f>H249</f>
        <v>5490.375</v>
      </c>
      <c r="I250" s="112"/>
      <c r="J250" s="113">
        <f>H250+I250</f>
        <v>5490.375</v>
      </c>
      <c r="K250" s="3"/>
      <c r="L250" s="3"/>
    </row>
    <row r="251" spans="1:12" ht="11.25" customHeight="1" x14ac:dyDescent="0.25">
      <c r="A251" s="33"/>
      <c r="B251" s="117" t="s">
        <v>99</v>
      </c>
      <c r="C251" s="93"/>
      <c r="D251" s="102"/>
      <c r="E251" s="93"/>
      <c r="F251" s="103"/>
      <c r="G251" s="106"/>
      <c r="H251" s="93"/>
      <c r="I251" s="115"/>
      <c r="J251" s="106"/>
      <c r="K251" s="3"/>
      <c r="L251" s="3"/>
    </row>
    <row r="252" spans="1:12" ht="11.25" customHeight="1" x14ac:dyDescent="0.25">
      <c r="A252" s="33"/>
      <c r="B252" s="114" t="s">
        <v>66</v>
      </c>
      <c r="C252" s="93">
        <v>1</v>
      </c>
      <c r="D252" s="93">
        <v>3232</v>
      </c>
      <c r="E252" s="108">
        <v>6655</v>
      </c>
      <c r="F252" s="103"/>
      <c r="G252" s="106"/>
      <c r="H252" s="108">
        <f>E252*C252+F252+G252</f>
        <v>6655</v>
      </c>
      <c r="I252" s="109"/>
      <c r="J252" s="106">
        <f>H252+I252</f>
        <v>6655</v>
      </c>
      <c r="K252" s="3"/>
      <c r="L252" s="3"/>
    </row>
    <row r="253" spans="1:12" ht="11.25" customHeight="1" x14ac:dyDescent="0.25">
      <c r="A253" s="33"/>
      <c r="B253" s="110" t="s">
        <v>29</v>
      </c>
      <c r="C253" s="102">
        <f>SUM(C252:C252)</f>
        <v>1</v>
      </c>
      <c r="D253" s="102"/>
      <c r="E253" s="111">
        <f>SUM(E252:E252)</f>
        <v>6655</v>
      </c>
      <c r="F253" s="103"/>
      <c r="G253" s="113"/>
      <c r="H253" s="111">
        <f>SUM(H252:H252)</f>
        <v>6655</v>
      </c>
      <c r="I253" s="112"/>
      <c r="J253" s="113">
        <f>H253+I253</f>
        <v>6655</v>
      </c>
      <c r="K253" s="3"/>
      <c r="L253" s="3"/>
    </row>
    <row r="254" spans="1:12" ht="11.25" customHeight="1" x14ac:dyDescent="0.25">
      <c r="A254" s="33"/>
      <c r="B254" s="117" t="s">
        <v>100</v>
      </c>
      <c r="C254" s="102"/>
      <c r="D254" s="93"/>
      <c r="E254" s="102"/>
      <c r="F254" s="103"/>
      <c r="G254" s="106"/>
      <c r="H254" s="102"/>
      <c r="I254" s="118"/>
      <c r="J254" s="106"/>
      <c r="K254" s="3"/>
      <c r="L254" s="3"/>
    </row>
    <row r="255" spans="1:12" ht="11.25" customHeight="1" x14ac:dyDescent="0.25">
      <c r="A255" s="33"/>
      <c r="B255" s="114" t="s">
        <v>50</v>
      </c>
      <c r="C255" s="93">
        <v>0.75</v>
      </c>
      <c r="D255" s="93">
        <v>3221</v>
      </c>
      <c r="E255" s="108">
        <v>6655</v>
      </c>
      <c r="F255" s="103"/>
      <c r="G255" s="106">
        <f>E255*C255*15%</f>
        <v>748.6875</v>
      </c>
      <c r="H255" s="108">
        <f>E255*C255+F255+G255</f>
        <v>5739.9375</v>
      </c>
      <c r="I255" s="109"/>
      <c r="J255" s="106">
        <f>H255+I255</f>
        <v>5739.9375</v>
      </c>
      <c r="K255" s="3"/>
      <c r="L255" s="3"/>
    </row>
    <row r="256" spans="1:12" ht="11.25" customHeight="1" x14ac:dyDescent="0.25">
      <c r="A256" s="33"/>
      <c r="B256" s="110" t="s">
        <v>29</v>
      </c>
      <c r="C256" s="102">
        <f>C255</f>
        <v>0.75</v>
      </c>
      <c r="D256" s="93"/>
      <c r="E256" s="111">
        <f>E255</f>
        <v>6655</v>
      </c>
      <c r="F256" s="103"/>
      <c r="G256" s="113">
        <f>G255</f>
        <v>748.6875</v>
      </c>
      <c r="H256" s="111">
        <f>H255</f>
        <v>5739.9375</v>
      </c>
      <c r="I256" s="112"/>
      <c r="J256" s="113">
        <f>H256+I256</f>
        <v>5739.9375</v>
      </c>
      <c r="K256" s="3"/>
      <c r="L256" s="3"/>
    </row>
    <row r="257" spans="1:12" ht="11.25" customHeight="1" x14ac:dyDescent="0.25">
      <c r="A257" s="33"/>
      <c r="B257" s="117" t="s">
        <v>171</v>
      </c>
      <c r="C257" s="93"/>
      <c r="D257" s="102"/>
      <c r="E257" s="93"/>
      <c r="F257" s="103"/>
      <c r="G257" s="106"/>
      <c r="H257" s="93"/>
      <c r="I257" s="115"/>
      <c r="J257" s="106"/>
      <c r="K257" s="3"/>
      <c r="L257" s="3"/>
    </row>
    <row r="258" spans="1:12" ht="11.25" customHeight="1" x14ac:dyDescent="0.25">
      <c r="A258" s="33"/>
      <c r="B258" s="114" t="s">
        <v>66</v>
      </c>
      <c r="C258" s="93">
        <v>0.5</v>
      </c>
      <c r="D258" s="93">
        <v>3232</v>
      </c>
      <c r="E258" s="108">
        <v>6655</v>
      </c>
      <c r="F258" s="103"/>
      <c r="G258" s="106"/>
      <c r="H258" s="108">
        <f>E258*C258+F258+G258</f>
        <v>3327.5</v>
      </c>
      <c r="I258" s="109">
        <v>22.5</v>
      </c>
      <c r="J258" s="106">
        <f>H258+I258</f>
        <v>3350</v>
      </c>
      <c r="K258" s="3"/>
      <c r="L258" s="3"/>
    </row>
    <row r="259" spans="1:12" ht="11.25" customHeight="1" x14ac:dyDescent="0.25">
      <c r="A259" s="33"/>
      <c r="B259" s="110" t="s">
        <v>29</v>
      </c>
      <c r="C259" s="102">
        <f>SUM(C258:C258)</f>
        <v>0.5</v>
      </c>
      <c r="D259" s="102"/>
      <c r="E259" s="111">
        <f>SUM(E258:E258)</f>
        <v>6655</v>
      </c>
      <c r="F259" s="103"/>
      <c r="G259" s="113">
        <f>G258</f>
        <v>0</v>
      </c>
      <c r="H259" s="111">
        <f>SUM(H258:H258)</f>
        <v>3327.5</v>
      </c>
      <c r="I259" s="112">
        <v>22.5</v>
      </c>
      <c r="J259" s="113">
        <f>H259+I259</f>
        <v>3350</v>
      </c>
      <c r="K259" s="3"/>
      <c r="L259" s="3"/>
    </row>
    <row r="260" spans="1:12" s="2" customFormat="1" ht="11.25" customHeight="1" x14ac:dyDescent="0.25">
      <c r="A260" s="33"/>
      <c r="B260" s="117" t="s">
        <v>101</v>
      </c>
      <c r="C260" s="93"/>
      <c r="D260" s="102"/>
      <c r="E260" s="93"/>
      <c r="F260" s="103"/>
      <c r="G260" s="106"/>
      <c r="H260" s="93"/>
      <c r="I260" s="115"/>
      <c r="J260" s="106"/>
    </row>
    <row r="261" spans="1:12" s="2" customFormat="1" ht="11.25" customHeight="1" x14ac:dyDescent="0.25">
      <c r="A261" s="33"/>
      <c r="B261" s="114" t="s">
        <v>50</v>
      </c>
      <c r="C261" s="93">
        <v>1</v>
      </c>
      <c r="D261" s="93">
        <v>3221</v>
      </c>
      <c r="E261" s="108">
        <v>6655</v>
      </c>
      <c r="F261" s="103"/>
      <c r="G261" s="106">
        <f>E261*C261*15%</f>
        <v>998.25</v>
      </c>
      <c r="H261" s="108">
        <f>E261*C261+F261+G261</f>
        <v>7653.25</v>
      </c>
      <c r="I261" s="109"/>
      <c r="J261" s="106">
        <f>H261+I261</f>
        <v>7653.25</v>
      </c>
    </row>
    <row r="262" spans="1:12" s="2" customFormat="1" ht="11.25" customHeight="1" x14ac:dyDescent="0.25">
      <c r="A262" s="33"/>
      <c r="B262" s="110" t="s">
        <v>29</v>
      </c>
      <c r="C262" s="102">
        <v>1</v>
      </c>
      <c r="D262" s="102"/>
      <c r="E262" s="111">
        <f>SUM(E261:E261)</f>
        <v>6655</v>
      </c>
      <c r="F262" s="103"/>
      <c r="G262" s="113">
        <f>G261</f>
        <v>998.25</v>
      </c>
      <c r="H262" s="111">
        <v>7653.25</v>
      </c>
      <c r="I262" s="112"/>
      <c r="J262" s="113">
        <f>H262+I262</f>
        <v>7653.25</v>
      </c>
    </row>
    <row r="263" spans="1:12" s="2" customFormat="1" ht="11.25" customHeight="1" x14ac:dyDescent="0.25">
      <c r="A263" s="33"/>
      <c r="B263" s="117" t="s">
        <v>102</v>
      </c>
      <c r="C263" s="93"/>
      <c r="D263" s="102"/>
      <c r="E263" s="93"/>
      <c r="F263" s="103"/>
      <c r="G263" s="106"/>
      <c r="H263" s="93"/>
      <c r="I263" s="115"/>
      <c r="J263" s="106"/>
    </row>
    <row r="264" spans="1:12" s="2" customFormat="1" ht="11.25" customHeight="1" x14ac:dyDescent="0.25">
      <c r="A264" s="33"/>
      <c r="B264" s="114" t="s">
        <v>103</v>
      </c>
      <c r="C264" s="93">
        <v>1</v>
      </c>
      <c r="D264" s="93">
        <v>3232</v>
      </c>
      <c r="E264" s="108">
        <v>6655</v>
      </c>
      <c r="F264" s="103"/>
      <c r="G264" s="106">
        <f>E264*C264*15%</f>
        <v>998.25</v>
      </c>
      <c r="H264" s="108">
        <f>E264*C264+F264+G264</f>
        <v>7653.25</v>
      </c>
      <c r="I264" s="109"/>
      <c r="J264" s="106">
        <f>H264+I264</f>
        <v>7653.25</v>
      </c>
    </row>
    <row r="265" spans="1:12" s="2" customFormat="1" ht="11.25" customHeight="1" x14ac:dyDescent="0.25">
      <c r="A265" s="33"/>
      <c r="B265" s="110" t="s">
        <v>29</v>
      </c>
      <c r="C265" s="102">
        <f>SUM(C264:C264)</f>
        <v>1</v>
      </c>
      <c r="D265" s="102"/>
      <c r="E265" s="111">
        <f>SUM(E264:E264)</f>
        <v>6655</v>
      </c>
      <c r="F265" s="103"/>
      <c r="G265" s="113">
        <f>G264</f>
        <v>998.25</v>
      </c>
      <c r="H265" s="111">
        <f>SUM(H264:H264)</f>
        <v>7653.25</v>
      </c>
      <c r="I265" s="112"/>
      <c r="J265" s="113">
        <f>H265+I265</f>
        <v>7653.25</v>
      </c>
    </row>
    <row r="266" spans="1:12" s="2" customFormat="1" ht="12" customHeight="1" x14ac:dyDescent="0.25">
      <c r="A266" s="103"/>
      <c r="B266" s="110" t="s">
        <v>104</v>
      </c>
      <c r="C266" s="102">
        <f>C173+C176+C179+C182+C185+C188+C191+C194+C197+C200+C203+C206+C209+C212+C215+C218+C221+C224+C228+C232+C235+C238+C241+C244+C247+C250+C253+C256+C259+C262+C265</f>
        <v>21</v>
      </c>
      <c r="D266" s="102"/>
      <c r="E266" s="111">
        <f>E173+E176+E179+E182+E185+E188+E191+E194+E197+E200+E203+E206+E209+E212+E215+E218+E221+E224+E228+E232+E235+E238+E244+E247+E250+E253+E256+E259+E262+E265+E241</f>
        <v>218460</v>
      </c>
      <c r="F266" s="103"/>
      <c r="G266" s="113">
        <f>G179+G182+G188+G194+G197+G200+G203+G206+G209+G212+G215+G218+G228+G232+G235+G238+G241+G244+G250+G253+G256+G259+G262+G265</f>
        <v>12394.935000000001</v>
      </c>
      <c r="H266" s="111">
        <f>H173+H176+H179+H182+H185+H188+H191+H194+H197+H200+H203+H206+H209+H212+H215+H218+H221+H224+H228+H232+H235+H238+H241+H244+H247+H250+H253+H256+H259+H262+H265</f>
        <v>150574.185</v>
      </c>
      <c r="I266" s="112">
        <f>I173+I176+I179+I182+I185+I188+I191+I194+I197+I200+I203+I206+I209+I212+I215+I218+I221+I224+I228+I232+I235+I238+I241+I244+I247+I250+I253+I256+I259+I262+I265</f>
        <v>1161.25</v>
      </c>
      <c r="J266" s="112">
        <f>J173+J176+J179+J182+J185+J188+J191+J194+J197+J200+J203+J206+J209+J212+J215+J218+J221+J224+J228+J232+J235+J238+J241+J244+J247+J250+J253+J256+J259+J262+J265</f>
        <v>151735.435</v>
      </c>
    </row>
    <row r="267" spans="1:12" s="2" customFormat="1" ht="12" customHeight="1" x14ac:dyDescent="0.25">
      <c r="A267" s="103"/>
      <c r="B267" s="119" t="s">
        <v>53</v>
      </c>
      <c r="C267" s="102"/>
      <c r="D267" s="102"/>
      <c r="E267" s="102"/>
      <c r="F267" s="103"/>
      <c r="G267" s="106"/>
      <c r="H267" s="111"/>
      <c r="I267" s="112"/>
      <c r="J267" s="103"/>
    </row>
    <row r="268" spans="1:12" s="2" customFormat="1" ht="12" customHeight="1" x14ac:dyDescent="0.25">
      <c r="A268" s="103"/>
      <c r="B268" s="119" t="s">
        <v>52</v>
      </c>
      <c r="C268" s="93">
        <f>C264+C261+C258+C255+C252+C249+C246+C243+C240+C237+C234+C231+C230+C226+C223+C220+C217+C214+C211+C208+C205+C202+C199+C196+C193+C190+C187+C184+C181+C178+C175+C172</f>
        <v>20.5</v>
      </c>
      <c r="D268" s="93"/>
      <c r="E268" s="108">
        <f>E172+E175+E178+E181+E184+E187+E190+E193+E196+E199+E202+E205+E208+E211+E214+E217+E220+E223+E226+E230+E231+E234+E237+E240+E243+E246+E249+E252+E255+E258+E261+E264</f>
        <v>212960</v>
      </c>
      <c r="F268" s="103"/>
      <c r="G268" s="106">
        <f>G266</f>
        <v>12394.935000000001</v>
      </c>
      <c r="H268" s="108">
        <f>H172+H175+H178+H181+H184+H187+H190+H193+H196+H199+H202+H205+H208+H211+H214+H217+H220+H223+H226+H230+H231+H234+H237+H240+H243+H246+H249+H252+H255+H258+H261+H264</f>
        <v>147824.185</v>
      </c>
      <c r="I268" s="109"/>
      <c r="J268" s="108">
        <f>J172+J175+J178+J181+J184+J187+J190+J193+J196+J199+J202+J205+J208+J211+J214+J217+J220+J223+J226+J230+J231+J234+J237+J240+J243+J246+J249+J252+J255+J258+J261+J264</f>
        <v>148385.435</v>
      </c>
    </row>
    <row r="269" spans="1:12" s="2" customFormat="1" ht="12" customHeight="1" x14ac:dyDescent="0.25">
      <c r="A269" s="103"/>
      <c r="B269" s="120" t="s">
        <v>30</v>
      </c>
      <c r="C269" s="121">
        <f>C227</f>
        <v>0.5</v>
      </c>
      <c r="D269" s="121"/>
      <c r="E269" s="122">
        <f>E227</f>
        <v>5500</v>
      </c>
      <c r="F269" s="103"/>
      <c r="G269" s="106"/>
      <c r="H269" s="108">
        <f>H227</f>
        <v>2750</v>
      </c>
      <c r="I269" s="109"/>
      <c r="J269" s="108">
        <f>J227</f>
        <v>3350</v>
      </c>
    </row>
    <row r="270" spans="1:12" ht="14.25" customHeight="1" x14ac:dyDescent="0.25">
      <c r="A270" s="162" t="s">
        <v>134</v>
      </c>
      <c r="B270" s="163"/>
      <c r="C270" s="163"/>
      <c r="D270" s="163"/>
      <c r="E270" s="163"/>
      <c r="F270" s="163"/>
      <c r="G270" s="163"/>
      <c r="H270" s="163"/>
      <c r="I270" s="163"/>
      <c r="J270" s="170"/>
    </row>
    <row r="271" spans="1:12" s="2" customFormat="1" ht="12.75" customHeight="1" x14ac:dyDescent="0.25">
      <c r="A271" s="59">
        <v>1</v>
      </c>
      <c r="B271" s="87" t="s">
        <v>106</v>
      </c>
      <c r="C271" s="85">
        <v>4.5</v>
      </c>
      <c r="D271" s="85">
        <v>3221</v>
      </c>
      <c r="E271" s="86">
        <v>6655</v>
      </c>
      <c r="F271" s="59"/>
      <c r="G271" s="86">
        <v>1164.6300000000001</v>
      </c>
      <c r="H271" s="61">
        <f>E271*C271+F271+G271</f>
        <v>31112.13</v>
      </c>
      <c r="I271" s="88"/>
      <c r="J271" s="61">
        <f>H271+I271</f>
        <v>31112.13</v>
      </c>
    </row>
    <row r="272" spans="1:12" s="2" customFormat="1" ht="4.5" customHeight="1" x14ac:dyDescent="0.25">
      <c r="A272" s="59"/>
      <c r="B272" s="18"/>
      <c r="C272" s="85"/>
      <c r="D272" s="85"/>
      <c r="E272" s="85"/>
      <c r="F272" s="59"/>
      <c r="G272" s="85"/>
      <c r="H272" s="59"/>
      <c r="I272" s="89"/>
      <c r="J272" s="59"/>
    </row>
    <row r="273" spans="1:10" s="2" customFormat="1" ht="12.75" customHeight="1" x14ac:dyDescent="0.25">
      <c r="A273" s="59">
        <v>2</v>
      </c>
      <c r="B273" s="18" t="s">
        <v>23</v>
      </c>
      <c r="C273" s="85">
        <v>4</v>
      </c>
      <c r="D273" s="85">
        <v>8322</v>
      </c>
      <c r="E273" s="86">
        <v>5500</v>
      </c>
      <c r="F273" s="59"/>
      <c r="G273" s="85"/>
      <c r="H273" s="59">
        <f>E273*C273+F273+G273</f>
        <v>22000</v>
      </c>
      <c r="I273" s="90">
        <v>4800</v>
      </c>
      <c r="J273" s="61">
        <f>H273+I273</f>
        <v>26800</v>
      </c>
    </row>
    <row r="274" spans="1:10" s="2" customFormat="1" ht="4.5" customHeight="1" x14ac:dyDescent="0.25">
      <c r="A274" s="59"/>
      <c r="B274" s="75"/>
      <c r="C274" s="85"/>
      <c r="D274" s="85"/>
      <c r="E274" s="85"/>
      <c r="F274" s="59"/>
      <c r="G274" s="85"/>
      <c r="H274" s="59"/>
      <c r="I274" s="89"/>
      <c r="J274" s="59"/>
    </row>
    <row r="275" spans="1:10" s="2" customFormat="1" ht="12.75" customHeight="1" x14ac:dyDescent="0.25">
      <c r="A275" s="59"/>
      <c r="B275" s="83" t="s">
        <v>7</v>
      </c>
      <c r="C275" s="83">
        <f>SUM(C271:C274)</f>
        <v>8.5</v>
      </c>
      <c r="D275" s="83"/>
      <c r="E275" s="84">
        <f>E271+E273</f>
        <v>12155</v>
      </c>
      <c r="F275" s="59"/>
      <c r="G275" s="84">
        <f>G271</f>
        <v>1164.6300000000001</v>
      </c>
      <c r="H275" s="74">
        <f>H271+H273</f>
        <v>53112.130000000005</v>
      </c>
      <c r="I275" s="91">
        <f>I273</f>
        <v>4800</v>
      </c>
      <c r="J275" s="74">
        <f>J271+J273</f>
        <v>57912.130000000005</v>
      </c>
    </row>
    <row r="276" spans="1:10" s="2" customFormat="1" ht="12.75" customHeight="1" x14ac:dyDescent="0.25">
      <c r="A276" s="59"/>
      <c r="B276" s="75" t="s">
        <v>8</v>
      </c>
      <c r="C276" s="75"/>
      <c r="D276" s="75"/>
      <c r="E276" s="75"/>
      <c r="F276" s="59"/>
      <c r="G276" s="75"/>
      <c r="H276" s="59"/>
      <c r="I276" s="89"/>
      <c r="J276" s="59"/>
    </row>
    <row r="277" spans="1:10" s="2" customFormat="1" ht="12.75" customHeight="1" x14ac:dyDescent="0.25">
      <c r="A277" s="59"/>
      <c r="B277" s="75" t="s">
        <v>9</v>
      </c>
      <c r="C277" s="75">
        <v>4.5</v>
      </c>
      <c r="D277" s="75"/>
      <c r="E277" s="86">
        <f>E271</f>
        <v>6655</v>
      </c>
      <c r="F277" s="59"/>
      <c r="G277" s="86">
        <f>G271</f>
        <v>1164.6300000000001</v>
      </c>
      <c r="H277" s="59"/>
      <c r="I277" s="89"/>
      <c r="J277" s="59">
        <f>J271</f>
        <v>31112.13</v>
      </c>
    </row>
    <row r="278" spans="1:10" s="2" customFormat="1" ht="12.75" customHeight="1" x14ac:dyDescent="0.25">
      <c r="A278" s="59"/>
      <c r="B278" s="75" t="s">
        <v>10</v>
      </c>
      <c r="C278" s="75"/>
      <c r="D278" s="75"/>
      <c r="E278" s="75"/>
      <c r="F278" s="59"/>
      <c r="G278" s="75"/>
      <c r="H278" s="59"/>
      <c r="I278" s="89"/>
      <c r="J278" s="59"/>
    </row>
    <row r="279" spans="1:10" s="2" customFormat="1" ht="12.75" customHeight="1" x14ac:dyDescent="0.25">
      <c r="A279" s="59"/>
      <c r="B279" s="75" t="s">
        <v>11</v>
      </c>
      <c r="C279" s="75">
        <v>4</v>
      </c>
      <c r="D279" s="75"/>
      <c r="E279" s="86">
        <f>E273</f>
        <v>5500</v>
      </c>
      <c r="F279" s="59"/>
      <c r="G279" s="59"/>
      <c r="H279" s="59"/>
      <c r="I279" s="88">
        <f>I275</f>
        <v>4800</v>
      </c>
      <c r="J279" s="61">
        <f>J273</f>
        <v>26800</v>
      </c>
    </row>
    <row r="280" spans="1:10" s="2" customFormat="1" ht="21" customHeight="1" x14ac:dyDescent="0.25">
      <c r="A280" s="94"/>
      <c r="B280" s="95"/>
      <c r="C280" s="95"/>
      <c r="D280" s="95"/>
      <c r="E280" s="96"/>
      <c r="F280" s="94"/>
      <c r="G280" s="94"/>
      <c r="H280" s="94"/>
      <c r="I280" s="97"/>
      <c r="J280" s="98"/>
    </row>
    <row r="281" spans="1:10" ht="45" customHeight="1" x14ac:dyDescent="0.25">
      <c r="A281" s="171" t="s">
        <v>115</v>
      </c>
      <c r="B281" s="172"/>
      <c r="C281" s="100" t="s">
        <v>31</v>
      </c>
      <c r="D281" s="100" t="s">
        <v>32</v>
      </c>
      <c r="E281" s="173" t="s">
        <v>119</v>
      </c>
      <c r="F281" s="174"/>
      <c r="G281" s="174"/>
      <c r="H281" s="175"/>
      <c r="I281" s="173" t="s">
        <v>162</v>
      </c>
      <c r="J281" s="175"/>
    </row>
    <row r="282" spans="1:10" ht="13.5" customHeight="1" x14ac:dyDescent="0.25">
      <c r="A282" s="166"/>
      <c r="B282" s="167"/>
      <c r="C282" s="33"/>
      <c r="D282" s="33"/>
      <c r="E282" s="71" t="s">
        <v>8</v>
      </c>
      <c r="F282" s="71" t="s">
        <v>25</v>
      </c>
      <c r="G282" s="71" t="s">
        <v>33</v>
      </c>
      <c r="H282" s="71" t="s">
        <v>34</v>
      </c>
      <c r="I282" s="130"/>
      <c r="J282" s="131"/>
    </row>
    <row r="283" spans="1:10" ht="13.5" customHeight="1" x14ac:dyDescent="0.25">
      <c r="A283" s="162" t="s">
        <v>68</v>
      </c>
      <c r="B283" s="170"/>
      <c r="C283" s="47"/>
      <c r="D283" s="47"/>
      <c r="E283" s="47"/>
      <c r="F283" s="47"/>
      <c r="G283" s="47"/>
      <c r="H283" s="33"/>
      <c r="I283" s="179">
        <f>I288+I297</f>
        <v>802658.82</v>
      </c>
      <c r="J283" s="180"/>
    </row>
    <row r="284" spans="1:10" ht="5.25" customHeight="1" x14ac:dyDescent="0.25">
      <c r="A284" s="176"/>
      <c r="B284" s="177"/>
      <c r="C284" s="177"/>
      <c r="D284" s="177"/>
      <c r="E284" s="177"/>
      <c r="F284" s="177"/>
      <c r="G284" s="177"/>
      <c r="H284" s="177"/>
      <c r="I284" s="177"/>
      <c r="J284" s="178"/>
    </row>
    <row r="285" spans="1:10" s="82" customFormat="1" ht="13.5" customHeight="1" x14ac:dyDescent="0.25">
      <c r="A285" s="186"/>
      <c r="B285" s="187"/>
      <c r="C285" s="89">
        <v>1</v>
      </c>
      <c r="D285" s="99"/>
      <c r="E285" s="99"/>
      <c r="F285" s="99"/>
      <c r="G285" s="99"/>
      <c r="H285" s="99"/>
      <c r="I285" s="184"/>
      <c r="J285" s="185"/>
    </row>
    <row r="286" spans="1:10" ht="13.5" customHeight="1" x14ac:dyDescent="0.25">
      <c r="A286" s="162" t="s">
        <v>46</v>
      </c>
      <c r="B286" s="170"/>
      <c r="C286" s="59"/>
      <c r="D286" s="59">
        <f>E286+F286+G286+H286</f>
        <v>5</v>
      </c>
      <c r="E286" s="59">
        <f>C24</f>
        <v>2</v>
      </c>
      <c r="F286" s="59">
        <f>C25</f>
        <v>1</v>
      </c>
      <c r="G286" s="59"/>
      <c r="H286" s="33">
        <f>C27</f>
        <v>2</v>
      </c>
      <c r="I286" s="132">
        <f>H23</f>
        <v>79780.25</v>
      </c>
      <c r="J286" s="181"/>
    </row>
    <row r="287" spans="1:10" ht="13.5" customHeight="1" x14ac:dyDescent="0.25">
      <c r="A287" s="186" t="s">
        <v>124</v>
      </c>
      <c r="B287" s="187"/>
      <c r="C287" s="59"/>
      <c r="D287" s="59">
        <f>E287+F287+G287+H287</f>
        <v>16.5</v>
      </c>
      <c r="E287" s="59">
        <f>C54</f>
        <v>0.5</v>
      </c>
      <c r="F287" s="59">
        <f>C55</f>
        <v>1.5</v>
      </c>
      <c r="G287" s="59"/>
      <c r="H287" s="59">
        <f>C57</f>
        <v>14.5</v>
      </c>
      <c r="I287" s="132">
        <f>J53</f>
        <v>120007.88</v>
      </c>
      <c r="J287" s="181"/>
    </row>
    <row r="288" spans="1:10" ht="13.5" customHeight="1" x14ac:dyDescent="0.25">
      <c r="A288" s="162" t="s">
        <v>35</v>
      </c>
      <c r="B288" s="170"/>
      <c r="C288" s="72"/>
      <c r="D288" s="72">
        <f>D287+D286</f>
        <v>21.5</v>
      </c>
      <c r="E288" s="72">
        <f>E287+E286</f>
        <v>2.5</v>
      </c>
      <c r="F288" s="72">
        <f>F287+F286</f>
        <v>2.5</v>
      </c>
      <c r="G288" s="72"/>
      <c r="H288" s="72">
        <f>H287+H286</f>
        <v>16.5</v>
      </c>
      <c r="I288" s="182">
        <f>I287+I286</f>
        <v>199788.13</v>
      </c>
      <c r="J288" s="183"/>
    </row>
    <row r="289" spans="1:10" ht="13.5" customHeight="1" x14ac:dyDescent="0.25">
      <c r="A289" s="147" t="s">
        <v>125</v>
      </c>
      <c r="B289" s="147"/>
      <c r="C289" s="137"/>
      <c r="D289" s="138"/>
      <c r="E289" s="138"/>
      <c r="F289" s="138"/>
      <c r="G289" s="138"/>
      <c r="H289" s="138"/>
      <c r="I289" s="138"/>
      <c r="J289" s="138"/>
    </row>
    <row r="290" spans="1:10" ht="15" customHeight="1" x14ac:dyDescent="0.25">
      <c r="A290" s="188" t="s">
        <v>160</v>
      </c>
      <c r="B290" s="188"/>
      <c r="C290" s="59">
        <v>1</v>
      </c>
      <c r="D290" s="59">
        <f t="shared" ref="D290:D296" si="20">E290+F290+G290+H290</f>
        <v>36.25</v>
      </c>
      <c r="E290" s="59">
        <f>C76</f>
        <v>10.75</v>
      </c>
      <c r="F290" s="59">
        <f>C77</f>
        <v>19.5</v>
      </c>
      <c r="G290" s="59">
        <f>C78</f>
        <v>3</v>
      </c>
      <c r="H290" s="59">
        <f>C79</f>
        <v>3</v>
      </c>
      <c r="I290" s="135">
        <f>J75</f>
        <v>329328.13</v>
      </c>
      <c r="J290" s="136"/>
    </row>
    <row r="291" spans="1:10" ht="15" customHeight="1" x14ac:dyDescent="0.25">
      <c r="A291" s="188" t="s">
        <v>114</v>
      </c>
      <c r="B291" s="188"/>
      <c r="C291" s="59">
        <v>1</v>
      </c>
      <c r="D291" s="59">
        <f t="shared" si="20"/>
        <v>9</v>
      </c>
      <c r="E291" s="59">
        <f>C166</f>
        <v>2</v>
      </c>
      <c r="F291" s="59">
        <f>C167</f>
        <v>4</v>
      </c>
      <c r="G291" s="59">
        <f>C168</f>
        <v>1</v>
      </c>
      <c r="H291" s="59">
        <f>C169</f>
        <v>2</v>
      </c>
      <c r="I291" s="132">
        <f>J165</f>
        <v>77313.75</v>
      </c>
      <c r="J291" s="133"/>
    </row>
    <row r="292" spans="1:10" ht="15" customHeight="1" x14ac:dyDescent="0.25">
      <c r="A292" s="188" t="s">
        <v>113</v>
      </c>
      <c r="B292" s="188"/>
      <c r="C292" s="59">
        <v>1</v>
      </c>
      <c r="D292" s="59">
        <f t="shared" si="20"/>
        <v>4</v>
      </c>
      <c r="E292" s="59">
        <f>C149</f>
        <v>1</v>
      </c>
      <c r="F292" s="59">
        <f>C150</f>
        <v>1.5</v>
      </c>
      <c r="G292" s="59">
        <f>C151</f>
        <v>0.5</v>
      </c>
      <c r="H292" s="59">
        <f>C152</f>
        <v>1</v>
      </c>
      <c r="I292" s="127">
        <f>J148</f>
        <v>33047.56</v>
      </c>
      <c r="J292" s="133"/>
    </row>
    <row r="293" spans="1:10" ht="15" customHeight="1" x14ac:dyDescent="0.25">
      <c r="A293" s="188" t="s">
        <v>161</v>
      </c>
      <c r="B293" s="188"/>
      <c r="C293" s="59">
        <v>1</v>
      </c>
      <c r="D293" s="59">
        <f t="shared" si="20"/>
        <v>5.5</v>
      </c>
      <c r="E293" s="59">
        <f>C135</f>
        <v>1</v>
      </c>
      <c r="F293" s="59">
        <f>C136</f>
        <v>2</v>
      </c>
      <c r="G293" s="59">
        <f>C137</f>
        <v>1.5</v>
      </c>
      <c r="H293" s="59">
        <f>C138</f>
        <v>1</v>
      </c>
      <c r="I293" s="132">
        <f>J134</f>
        <v>45358.25</v>
      </c>
      <c r="J293" s="133"/>
    </row>
    <row r="294" spans="1:10" ht="15" customHeight="1" x14ac:dyDescent="0.25">
      <c r="A294" s="188" t="s">
        <v>112</v>
      </c>
      <c r="B294" s="188"/>
      <c r="C294" s="59">
        <v>1</v>
      </c>
      <c r="D294" s="59">
        <f t="shared" si="20"/>
        <v>4</v>
      </c>
      <c r="E294" s="59">
        <f>C120</f>
        <v>1</v>
      </c>
      <c r="F294" s="59">
        <f>C121</f>
        <v>1.5</v>
      </c>
      <c r="G294" s="59">
        <f>C122</f>
        <v>0.5</v>
      </c>
      <c r="H294" s="59">
        <f>C123</f>
        <v>1</v>
      </c>
      <c r="I294" s="132">
        <f>J119</f>
        <v>31698</v>
      </c>
      <c r="J294" s="133"/>
    </row>
    <row r="295" spans="1:10" ht="15" customHeight="1" x14ac:dyDescent="0.25">
      <c r="A295" s="188" t="s">
        <v>109</v>
      </c>
      <c r="B295" s="188"/>
      <c r="C295" s="59">
        <v>1</v>
      </c>
      <c r="D295" s="59">
        <f t="shared" si="20"/>
        <v>5</v>
      </c>
      <c r="E295" s="59">
        <f>C91</f>
        <v>1</v>
      </c>
      <c r="F295" s="59">
        <f>C92</f>
        <v>2</v>
      </c>
      <c r="G295" s="59">
        <f>C93</f>
        <v>1</v>
      </c>
      <c r="H295" s="59">
        <f>C94</f>
        <v>1</v>
      </c>
      <c r="I295" s="132">
        <f>J90</f>
        <v>41220</v>
      </c>
      <c r="J295" s="133"/>
    </row>
    <row r="296" spans="1:10" ht="15" customHeight="1" x14ac:dyDescent="0.25">
      <c r="A296" s="188" t="s">
        <v>111</v>
      </c>
      <c r="B296" s="188"/>
      <c r="C296" s="59">
        <v>1</v>
      </c>
      <c r="D296" s="59">
        <f t="shared" si="20"/>
        <v>5.5</v>
      </c>
      <c r="E296" s="59">
        <f>C107</f>
        <v>1</v>
      </c>
      <c r="F296" s="59">
        <f>C108</f>
        <v>2</v>
      </c>
      <c r="G296" s="59">
        <f>C109</f>
        <v>1</v>
      </c>
      <c r="H296" s="59">
        <f>C110</f>
        <v>1.5</v>
      </c>
      <c r="I296" s="132">
        <f>J106</f>
        <v>44905</v>
      </c>
      <c r="J296" s="133"/>
    </row>
    <row r="297" spans="1:10" ht="13.5" customHeight="1" x14ac:dyDescent="0.25">
      <c r="A297" s="189" t="s">
        <v>126</v>
      </c>
      <c r="B297" s="189"/>
      <c r="C297" s="72">
        <f>SUM(C290:C296)</f>
        <v>7</v>
      </c>
      <c r="D297" s="72">
        <f>D290+D291+D292+D293+D294+D295+D296</f>
        <v>69.25</v>
      </c>
      <c r="E297" s="72">
        <f>E290+E291+E292+E293+E294+E295+E296</f>
        <v>17.75</v>
      </c>
      <c r="F297" s="72">
        <f>F296+F295+F294+F293+F292+F291+F290</f>
        <v>32.5</v>
      </c>
      <c r="G297" s="72">
        <f>G290+G291+G292+G293+G294+G295+G296</f>
        <v>8.5</v>
      </c>
      <c r="H297" s="72">
        <f>H296+H295+H294+H293+H292+H291+H290</f>
        <v>10.5</v>
      </c>
      <c r="I297" s="129">
        <f>I290+I291+I292+I293+I294+I295+I296</f>
        <v>602870.68999999994</v>
      </c>
      <c r="J297" s="128"/>
    </row>
    <row r="298" spans="1:10" ht="13.5" customHeight="1" x14ac:dyDescent="0.25">
      <c r="A298" s="190" t="s">
        <v>69</v>
      </c>
      <c r="B298" s="190"/>
      <c r="C298" s="73"/>
      <c r="D298" s="73">
        <f>D299+D300</f>
        <v>29.5</v>
      </c>
      <c r="E298" s="73"/>
      <c r="F298" s="73">
        <f>F299+F300</f>
        <v>25</v>
      </c>
      <c r="G298" s="73">
        <f>G299+G300</f>
        <v>0.5</v>
      </c>
      <c r="H298" s="73">
        <f>H299+H300</f>
        <v>4</v>
      </c>
      <c r="I298" s="129">
        <f>I299+I300</f>
        <v>209647.565</v>
      </c>
      <c r="J298" s="134"/>
    </row>
    <row r="299" spans="1:10" ht="13.5" customHeight="1" x14ac:dyDescent="0.25">
      <c r="A299" s="169" t="s">
        <v>135</v>
      </c>
      <c r="B299" s="169"/>
      <c r="C299" s="59">
        <v>1</v>
      </c>
      <c r="D299" s="59">
        <f>E299+F299+G299+H299</f>
        <v>8.5</v>
      </c>
      <c r="E299" s="59"/>
      <c r="F299" s="59">
        <f>C277</f>
        <v>4.5</v>
      </c>
      <c r="G299" s="59"/>
      <c r="H299" s="59">
        <f>C279</f>
        <v>4</v>
      </c>
      <c r="I299" s="127">
        <f>J275</f>
        <v>57912.130000000005</v>
      </c>
      <c r="J299" s="128"/>
    </row>
    <row r="300" spans="1:10" ht="13.5" customHeight="1" x14ac:dyDescent="0.25">
      <c r="A300" s="169" t="s">
        <v>120</v>
      </c>
      <c r="B300" s="169"/>
      <c r="C300" s="59">
        <v>31</v>
      </c>
      <c r="D300" s="59">
        <f>E300+F300+G300+H300</f>
        <v>21</v>
      </c>
      <c r="E300" s="59"/>
      <c r="F300" s="59">
        <f>C268</f>
        <v>20.5</v>
      </c>
      <c r="G300" s="59">
        <f>C269</f>
        <v>0.5</v>
      </c>
      <c r="H300" s="59"/>
      <c r="I300" s="127">
        <f>J266</f>
        <v>151735.435</v>
      </c>
      <c r="J300" s="128"/>
    </row>
    <row r="301" spans="1:10" ht="5.25" customHeight="1" x14ac:dyDescent="0.25">
      <c r="A301" s="191"/>
      <c r="B301" s="191"/>
      <c r="C301" s="59"/>
      <c r="D301" s="59"/>
      <c r="E301" s="59"/>
      <c r="F301" s="59"/>
      <c r="G301" s="59"/>
      <c r="H301" s="59"/>
      <c r="I301" s="127"/>
      <c r="J301" s="128"/>
    </row>
    <row r="302" spans="1:10" ht="13.5" customHeight="1" x14ac:dyDescent="0.25">
      <c r="A302" s="192" t="s">
        <v>121</v>
      </c>
      <c r="B302" s="192"/>
      <c r="C302" s="74"/>
      <c r="D302" s="74">
        <f>D298+D297+D288</f>
        <v>120.25</v>
      </c>
      <c r="E302" s="74">
        <f>E298+E297+E288</f>
        <v>20.25</v>
      </c>
      <c r="F302" s="74">
        <f>F298+F297+F288</f>
        <v>60</v>
      </c>
      <c r="G302" s="74">
        <f>G298+G297+G288</f>
        <v>9</v>
      </c>
      <c r="H302" s="48">
        <f>H298+H297+H288</f>
        <v>31</v>
      </c>
      <c r="I302" s="129">
        <f>I298+I283</f>
        <v>1012306.385</v>
      </c>
      <c r="J302" s="128"/>
    </row>
    <row r="303" spans="1:10" ht="13.5" customHeight="1" x14ac:dyDescent="0.25"/>
    <row r="304" spans="1:10" x14ac:dyDescent="0.25">
      <c r="B304" s="76"/>
      <c r="C304" s="78" t="s">
        <v>12</v>
      </c>
      <c r="E304" s="123" t="s">
        <v>133</v>
      </c>
      <c r="F304" s="123"/>
      <c r="G304" s="123"/>
      <c r="H304" s="123"/>
      <c r="I304" s="123"/>
    </row>
    <row r="305" spans="2:9" x14ac:dyDescent="0.25">
      <c r="B305" s="76"/>
      <c r="C305" s="77" t="s">
        <v>163</v>
      </c>
      <c r="D305" s="77"/>
      <c r="E305" s="124" t="s">
        <v>133</v>
      </c>
      <c r="F305" s="124"/>
      <c r="G305" s="124"/>
      <c r="H305" s="124"/>
      <c r="I305" s="124"/>
    </row>
    <row r="307" spans="2:9" x14ac:dyDescent="0.25">
      <c r="B307" s="79"/>
      <c r="C307" s="79"/>
      <c r="D307" s="79"/>
      <c r="E307" s="79"/>
      <c r="F307" s="79"/>
      <c r="G307" s="79"/>
      <c r="H307" s="79"/>
      <c r="I307" s="79"/>
    </row>
  </sheetData>
  <mergeCells count="83">
    <mergeCell ref="A298:B298"/>
    <mergeCell ref="A299:B299"/>
    <mergeCell ref="A300:B300"/>
    <mergeCell ref="A301:B301"/>
    <mergeCell ref="A302:B302"/>
    <mergeCell ref="A293:B293"/>
    <mergeCell ref="A294:B294"/>
    <mergeCell ref="A295:B295"/>
    <mergeCell ref="A297:B297"/>
    <mergeCell ref="A296:B296"/>
    <mergeCell ref="A290:B290"/>
    <mergeCell ref="A291:B291"/>
    <mergeCell ref="A292:B292"/>
    <mergeCell ref="A287:B287"/>
    <mergeCell ref="A288:B288"/>
    <mergeCell ref="A283:B283"/>
    <mergeCell ref="A286:B286"/>
    <mergeCell ref="A289:B289"/>
    <mergeCell ref="A284:J284"/>
    <mergeCell ref="I283:J283"/>
    <mergeCell ref="I286:J286"/>
    <mergeCell ref="I287:J287"/>
    <mergeCell ref="I288:J288"/>
    <mergeCell ref="I285:J285"/>
    <mergeCell ref="A285:B285"/>
    <mergeCell ref="A282:B282"/>
    <mergeCell ref="A170:J170"/>
    <mergeCell ref="A270:J270"/>
    <mergeCell ref="A281:B281"/>
    <mergeCell ref="E281:H281"/>
    <mergeCell ref="I281:J281"/>
    <mergeCell ref="A95:J95"/>
    <mergeCell ref="A111:J111"/>
    <mergeCell ref="A139:J139"/>
    <mergeCell ref="A153:J153"/>
    <mergeCell ref="A124:J124"/>
    <mergeCell ref="A59:J59"/>
    <mergeCell ref="A80:J80"/>
    <mergeCell ref="F9:G9"/>
    <mergeCell ref="G10:G12"/>
    <mergeCell ref="F10:F12"/>
    <mergeCell ref="J9:J13"/>
    <mergeCell ref="A28:J28"/>
    <mergeCell ref="I9:I13"/>
    <mergeCell ref="H9:H13"/>
    <mergeCell ref="D9:D13"/>
    <mergeCell ref="A15:J15"/>
    <mergeCell ref="A16:J16"/>
    <mergeCell ref="A58:J58"/>
    <mergeCell ref="G1:J1"/>
    <mergeCell ref="G2:J2"/>
    <mergeCell ref="G3:J3"/>
    <mergeCell ref="G4:J4"/>
    <mergeCell ref="G5:J5"/>
    <mergeCell ref="G6:J6"/>
    <mergeCell ref="A7:H7"/>
    <mergeCell ref="A9:A13"/>
    <mergeCell ref="B9:B13"/>
    <mergeCell ref="C9:C13"/>
    <mergeCell ref="E9:E13"/>
    <mergeCell ref="B8:H8"/>
    <mergeCell ref="I298:J298"/>
    <mergeCell ref="I290:J290"/>
    <mergeCell ref="C289:J289"/>
    <mergeCell ref="I291:J291"/>
    <mergeCell ref="I292:J292"/>
    <mergeCell ref="I293:J293"/>
    <mergeCell ref="E304:I304"/>
    <mergeCell ref="E305:I305"/>
    <mergeCell ref="B1:E1"/>
    <mergeCell ref="B2:E2"/>
    <mergeCell ref="B3:E3"/>
    <mergeCell ref="B4:E4"/>
    <mergeCell ref="B5:E5"/>
    <mergeCell ref="I299:J299"/>
    <mergeCell ref="I300:J300"/>
    <mergeCell ref="I301:J301"/>
    <mergeCell ref="I302:J302"/>
    <mergeCell ref="I282:J282"/>
    <mergeCell ref="I294:J294"/>
    <mergeCell ref="I295:J295"/>
    <mergeCell ref="I296:J296"/>
    <mergeCell ref="I297:J29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керівний склад</vt:lpstr>
      <vt:lpstr>Лист2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2018-11-20T04:17:53Z</cp:lastPrinted>
  <dcterms:created xsi:type="dcterms:W3CDTF">2006-09-16T00:00:00Z</dcterms:created>
  <dcterms:modified xsi:type="dcterms:W3CDTF">2023-02-16T13:18:26Z</dcterms:modified>
</cp:coreProperties>
</file>